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0490" windowHeight="7635"/>
  </bookViews>
  <sheets>
    <sheet name="UDAE" sheetId="13" r:id="rId1"/>
    <sheet name="INFRAESTRUCTURA " sheetId="14" r:id="rId2"/>
    <sheet name="EJRLB" sheetId="15" r:id="rId3"/>
    <sheet name="INFORMATICA " sheetId="16" r:id="rId4"/>
    <sheet name="CENDOJ " sheetId="17" r:id="rId5"/>
    <sheet name="RRHH " sheetId="18" r:id="rId6"/>
    <sheet name="URNA " sheetId="19" r:id="rId7"/>
  </sheets>
  <definedNames>
    <definedName name="_xlnm.Print_Area" localSheetId="2">EJRLB!$A$1:$U$167</definedName>
    <definedName name="_xlnm.Print_Area" localSheetId="1">'INFRAESTRUCTURA '!$A$1:$U$257</definedName>
    <definedName name="_xlnm.Print_Area" localSheetId="0">UDAE!$A:$U</definedName>
    <definedName name="HOY" localSheetId="0">UDAE!#REF!</definedName>
    <definedName name="HOY">#REF!</definedName>
    <definedName name="_xlnm.Print_Titles" localSheetId="4">'CENDOJ '!$1:$9</definedName>
    <definedName name="_xlnm.Print_Titles" localSheetId="3">'INFORMATICA '!$1:$9</definedName>
    <definedName name="_xlnm.Print_Titles" localSheetId="5">'RRHH '!$1:$9</definedName>
    <definedName name="_xlnm.Print_Titles" localSheetId="0">UDAE!$4:$9</definedName>
    <definedName name="_xlnm.Print_Titles" localSheetId="6">'URNA '!$1:$9</definedName>
  </definedNames>
  <calcPr calcId="191029"/>
</workbook>
</file>

<file path=xl/calcChain.xml><?xml version="1.0" encoding="utf-8"?>
<calcChain xmlns="http://schemas.openxmlformats.org/spreadsheetml/2006/main">
  <c r="Q18" i="19" l="1"/>
  <c r="O18" i="19"/>
  <c r="L25" i="19"/>
  <c r="L23" i="19"/>
  <c r="L21" i="19"/>
  <c r="L19" i="19"/>
  <c r="M18" i="19"/>
  <c r="L11" i="19" l="1"/>
  <c r="L10" i="19" s="1"/>
  <c r="Q10" i="19"/>
  <c r="P10" i="19"/>
  <c r="O10" i="19"/>
  <c r="P10" i="18" l="1"/>
  <c r="L46" i="18"/>
  <c r="L40" i="18"/>
  <c r="L34" i="18"/>
  <c r="L28" i="18"/>
  <c r="L10" i="18" s="1"/>
  <c r="L22" i="18"/>
  <c r="L16" i="18"/>
  <c r="L11" i="18"/>
  <c r="O10" i="18"/>
  <c r="L10" i="17" l="1"/>
  <c r="P10" i="17"/>
  <c r="L74" i="17" l="1"/>
  <c r="L67" i="17"/>
  <c r="L60" i="17"/>
  <c r="L53" i="17"/>
  <c r="L47" i="17"/>
  <c r="L41" i="17"/>
  <c r="L35" i="17"/>
  <c r="L29" i="17"/>
  <c r="L23" i="17"/>
  <c r="L17" i="17"/>
  <c r="L11" i="17"/>
  <c r="O10" i="16" l="1"/>
  <c r="L113" i="16"/>
  <c r="L111" i="16"/>
  <c r="N18" i="16"/>
  <c r="L104" i="16" l="1"/>
  <c r="L97" i="16"/>
  <c r="L90" i="16"/>
  <c r="L83" i="16"/>
  <c r="L76" i="16"/>
  <c r="L69" i="16"/>
  <c r="L62" i="16"/>
  <c r="L55" i="16"/>
  <c r="L48" i="16"/>
  <c r="L41" i="16"/>
  <c r="L34" i="16"/>
  <c r="L27" i="16"/>
  <c r="L20" i="16"/>
  <c r="L18" i="16"/>
  <c r="L11" i="16"/>
  <c r="L10" i="16" l="1"/>
  <c r="U88" i="13"/>
  <c r="U87" i="13"/>
  <c r="U82" i="13"/>
  <c r="U83" i="13"/>
  <c r="U84" i="13"/>
  <c r="U85" i="13"/>
  <c r="U78" i="13"/>
  <c r="U79" i="13"/>
  <c r="U80" i="13"/>
  <c r="U81" i="13"/>
  <c r="U77" i="13"/>
  <c r="U72" i="13"/>
  <c r="U73" i="13"/>
  <c r="U74" i="13"/>
  <c r="U75" i="13"/>
  <c r="U71" i="13"/>
  <c r="U69" i="13"/>
  <c r="U68" i="13"/>
  <c r="U66" i="13"/>
  <c r="U65" i="13"/>
  <c r="U62" i="13"/>
  <c r="U63" i="13"/>
  <c r="U58" i="13"/>
  <c r="U59" i="13"/>
  <c r="U60" i="13"/>
  <c r="U61" i="13"/>
  <c r="U57" i="13"/>
  <c r="U50" i="13"/>
  <c r="U51" i="13"/>
  <c r="U52" i="13"/>
  <c r="U53" i="13"/>
  <c r="U54" i="13"/>
  <c r="U55" i="13"/>
  <c r="U49" i="13"/>
  <c r="AD42" i="13" l="1"/>
  <c r="Y170" i="15" l="1"/>
  <c r="AF169" i="15"/>
  <c r="AE169" i="15"/>
  <c r="AC169" i="15"/>
  <c r="V169" i="15"/>
  <c r="U169" i="15"/>
  <c r="M169" i="15"/>
  <c r="AE168" i="15"/>
  <c r="AD168" i="15"/>
  <c r="AC168" i="15"/>
  <c r="U168" i="15"/>
  <c r="R168" i="15"/>
  <c r="AF168" i="15" s="1"/>
  <c r="P168" i="15"/>
  <c r="N168" i="15"/>
  <c r="N170" i="15" s="1"/>
  <c r="AF163" i="15"/>
  <c r="AE163" i="15"/>
  <c r="AD163" i="15"/>
  <c r="U163" i="15"/>
  <c r="AF158" i="15"/>
  <c r="AE158" i="15"/>
  <c r="AD158" i="15"/>
  <c r="U158" i="15"/>
  <c r="AF153" i="15"/>
  <c r="AE153" i="15"/>
  <c r="AD153" i="15"/>
  <c r="U153" i="15"/>
  <c r="AF148" i="15"/>
  <c r="AE148" i="15"/>
  <c r="AD148" i="15"/>
  <c r="U148" i="15"/>
  <c r="AF143" i="15"/>
  <c r="AE143" i="15"/>
  <c r="AD143" i="15"/>
  <c r="U143" i="15"/>
  <c r="AF138" i="15"/>
  <c r="AE138" i="15"/>
  <c r="AD138" i="15"/>
  <c r="U138" i="15"/>
  <c r="AF133" i="15"/>
  <c r="AE133" i="15"/>
  <c r="AD133" i="15"/>
  <c r="U133" i="15"/>
  <c r="AF128" i="15"/>
  <c r="AE128" i="15"/>
  <c r="AD128" i="15"/>
  <c r="U128" i="15"/>
  <c r="AF123" i="15"/>
  <c r="AE123" i="15"/>
  <c r="AD123" i="15"/>
  <c r="U123" i="15"/>
  <c r="AF118" i="15"/>
  <c r="AE118" i="15"/>
  <c r="AD118" i="15"/>
  <c r="U118" i="15"/>
  <c r="AF115" i="15"/>
  <c r="AE115" i="15"/>
  <c r="AD115" i="15"/>
  <c r="U115" i="15"/>
  <c r="AF110" i="15"/>
  <c r="AE110" i="15"/>
  <c r="AD110" i="15"/>
  <c r="U110" i="15"/>
  <c r="AF105" i="15"/>
  <c r="AE105" i="15"/>
  <c r="AD105" i="15"/>
  <c r="U105" i="15"/>
  <c r="AF100" i="15"/>
  <c r="AE100" i="15"/>
  <c r="AD100" i="15"/>
  <c r="U100" i="15"/>
  <c r="AF95" i="15"/>
  <c r="AE95" i="15"/>
  <c r="AD95" i="15"/>
  <c r="U95" i="15"/>
  <c r="AF90" i="15"/>
  <c r="AE90" i="15"/>
  <c r="AD90" i="15"/>
  <c r="U90" i="15"/>
  <c r="AF85" i="15"/>
  <c r="AE85" i="15"/>
  <c r="AD85" i="15"/>
  <c r="U85" i="15"/>
  <c r="AF80" i="15"/>
  <c r="AE80" i="15"/>
  <c r="AD80" i="15"/>
  <c r="U80" i="15"/>
  <c r="AF75" i="15"/>
  <c r="AE75" i="15"/>
  <c r="AD75" i="15"/>
  <c r="U75" i="15"/>
  <c r="AF70" i="15"/>
  <c r="AE70" i="15"/>
  <c r="AD70" i="15"/>
  <c r="U70" i="15"/>
  <c r="AF65" i="15"/>
  <c r="AE65" i="15"/>
  <c r="AD65" i="15"/>
  <c r="U65" i="15"/>
  <c r="AF60" i="15"/>
  <c r="AE60" i="15"/>
  <c r="AD60" i="15"/>
  <c r="U60" i="15"/>
  <c r="AF55" i="15"/>
  <c r="AE55" i="15"/>
  <c r="AD55" i="15"/>
  <c r="U55" i="15"/>
  <c r="AF50" i="15"/>
  <c r="AE50" i="15"/>
  <c r="AD50" i="15"/>
  <c r="U50" i="15"/>
  <c r="AF47" i="15"/>
  <c r="AE47" i="15"/>
  <c r="AD47" i="15"/>
  <c r="U47" i="15"/>
  <c r="AF42" i="15"/>
  <c r="AE42" i="15"/>
  <c r="AD42" i="15"/>
  <c r="U42" i="15"/>
  <c r="AF37" i="15"/>
  <c r="AE37" i="15"/>
  <c r="AD37" i="15"/>
  <c r="U37" i="15"/>
  <c r="AF34" i="15"/>
  <c r="AE34" i="15"/>
  <c r="AD34" i="15"/>
  <c r="U34" i="15"/>
  <c r="AF31" i="15"/>
  <c r="AE31" i="15"/>
  <c r="AD31" i="15"/>
  <c r="U31" i="15"/>
  <c r="AF26" i="15"/>
  <c r="AE26" i="15"/>
  <c r="AD26" i="15"/>
  <c r="U26" i="15"/>
  <c r="U25" i="15"/>
  <c r="U24" i="15"/>
  <c r="U23" i="15"/>
  <c r="U22" i="15"/>
  <c r="AF21" i="15"/>
  <c r="AE21" i="15"/>
  <c r="AD21" i="15"/>
  <c r="U21" i="15"/>
  <c r="U20" i="15"/>
  <c r="U19" i="15"/>
  <c r="U18" i="15"/>
  <c r="U17" i="15"/>
  <c r="AF16" i="15"/>
  <c r="AE16" i="15"/>
  <c r="AD16" i="15"/>
  <c r="U16" i="15"/>
  <c r="U15" i="15"/>
  <c r="U14" i="15"/>
  <c r="U13" i="15"/>
  <c r="U12" i="15"/>
  <c r="AE11" i="15"/>
  <c r="AD11" i="15"/>
  <c r="U11" i="15"/>
  <c r="R11" i="15"/>
  <c r="AF11" i="15" s="1"/>
  <c r="Z10" i="15"/>
  <c r="Z170" i="15" s="1"/>
  <c r="X10" i="15"/>
  <c r="W10" i="15"/>
  <c r="W170" i="15" s="1"/>
  <c r="V10" i="15"/>
  <c r="U10" i="15"/>
  <c r="Q10" i="15"/>
  <c r="P10" i="15"/>
  <c r="P170" i="15" s="1"/>
  <c r="O10" i="15"/>
  <c r="O170" i="15" s="1"/>
  <c r="AC170" i="15" s="1"/>
  <c r="M10" i="15"/>
  <c r="AD10" i="15" l="1"/>
  <c r="AD170" i="15"/>
  <c r="R10" i="15"/>
  <c r="AF10" i="15" s="1"/>
  <c r="AD169" i="15"/>
  <c r="AE170" i="15"/>
  <c r="AE10" i="15"/>
  <c r="R170" i="15" l="1"/>
  <c r="AF170" i="15" s="1"/>
  <c r="Z258" i="14"/>
  <c r="Y258" i="14"/>
  <c r="AD257" i="14"/>
  <c r="AD256" i="14"/>
  <c r="AD255" i="14"/>
  <c r="AD254" i="14"/>
  <c r="AD253" i="14"/>
  <c r="AD252" i="14"/>
  <c r="AC251" i="14"/>
  <c r="V251" i="14"/>
  <c r="U251" i="14"/>
  <c r="N251" i="14"/>
  <c r="AD250" i="14"/>
  <c r="AC249" i="14"/>
  <c r="V249" i="14"/>
  <c r="U249" i="14"/>
  <c r="N249" i="14"/>
  <c r="AD248" i="14"/>
  <c r="AD247" i="14"/>
  <c r="AC246" i="14"/>
  <c r="V246" i="14"/>
  <c r="U246" i="14"/>
  <c r="N246" i="14"/>
  <c r="M246" i="14"/>
  <c r="AD245" i="14"/>
  <c r="AD244" i="14"/>
  <c r="AD243" i="14"/>
  <c r="AD242" i="14"/>
  <c r="AD241" i="14"/>
  <c r="AD240" i="14"/>
  <c r="AC239" i="14"/>
  <c r="V239" i="14"/>
  <c r="U239" i="14"/>
  <c r="N239" i="14"/>
  <c r="AD238" i="14"/>
  <c r="AD237" i="14"/>
  <c r="AD236" i="14"/>
  <c r="AD235" i="14"/>
  <c r="AD234" i="14"/>
  <c r="AD233" i="14"/>
  <c r="AF232" i="14"/>
  <c r="AE232" i="14"/>
  <c r="AC232" i="14"/>
  <c r="V232" i="14"/>
  <c r="U232" i="14"/>
  <c r="N232" i="14"/>
  <c r="AD231" i="14"/>
  <c r="AD230" i="14"/>
  <c r="AD229" i="14"/>
  <c r="AD228" i="14"/>
  <c r="AF227" i="14"/>
  <c r="AE227" i="14"/>
  <c r="AC227" i="14"/>
  <c r="V227" i="14"/>
  <c r="U227" i="14"/>
  <c r="N227" i="14"/>
  <c r="AD226" i="14"/>
  <c r="U226" i="14"/>
  <c r="AD225" i="14"/>
  <c r="U225" i="14"/>
  <c r="AD224" i="14"/>
  <c r="U224" i="14"/>
  <c r="AD223" i="14"/>
  <c r="U223" i="14"/>
  <c r="AD222" i="14"/>
  <c r="U222" i="14"/>
  <c r="AD221" i="14"/>
  <c r="U221" i="14"/>
  <c r="AF220" i="14"/>
  <c r="AE220" i="14"/>
  <c r="AC220" i="14"/>
  <c r="V220" i="14"/>
  <c r="U220" i="14"/>
  <c r="N220" i="14"/>
  <c r="AD219" i="14"/>
  <c r="U219" i="14"/>
  <c r="AD218" i="14"/>
  <c r="U218" i="14"/>
  <c r="AD217" i="14"/>
  <c r="U217" i="14"/>
  <c r="AD216" i="14"/>
  <c r="U216" i="14"/>
  <c r="AD215" i="14"/>
  <c r="U215" i="14"/>
  <c r="AF214" i="14"/>
  <c r="AE214" i="14"/>
  <c r="AC214" i="14"/>
  <c r="V214" i="14"/>
  <c r="U214" i="14"/>
  <c r="N214" i="14"/>
  <c r="AE213" i="14"/>
  <c r="AD213" i="14"/>
  <c r="AC213" i="14"/>
  <c r="U213" i="14"/>
  <c r="R213" i="14"/>
  <c r="AF213" i="14" s="1"/>
  <c r="P213" i="14"/>
  <c r="U212" i="14"/>
  <c r="AE211" i="14"/>
  <c r="AC211" i="14"/>
  <c r="W211" i="14"/>
  <c r="V211" i="14"/>
  <c r="AD211" i="14" s="1"/>
  <c r="U211" i="14"/>
  <c r="R211" i="14"/>
  <c r="M211" i="14"/>
  <c r="AE209" i="14"/>
  <c r="AC209" i="14"/>
  <c r="W209" i="14"/>
  <c r="AF209" i="14" s="1"/>
  <c r="V209" i="14"/>
  <c r="U209" i="14"/>
  <c r="R209" i="14"/>
  <c r="M209" i="14"/>
  <c r="AD209" i="14" s="1"/>
  <c r="U204" i="14"/>
  <c r="AE203" i="14"/>
  <c r="AC203" i="14"/>
  <c r="W203" i="14"/>
  <c r="AF203" i="14" s="1"/>
  <c r="V203" i="14"/>
  <c r="U203" i="14"/>
  <c r="R203" i="14"/>
  <c r="M203" i="14"/>
  <c r="AD203" i="14" s="1"/>
  <c r="U198" i="14"/>
  <c r="AE197" i="14"/>
  <c r="AC197" i="14"/>
  <c r="W197" i="14"/>
  <c r="AF197" i="14" s="1"/>
  <c r="V197" i="14"/>
  <c r="AD197" i="14" s="1"/>
  <c r="U197" i="14"/>
  <c r="M197" i="14"/>
  <c r="U192" i="14"/>
  <c r="AE191" i="14"/>
  <c r="AC191" i="14"/>
  <c r="V191" i="14"/>
  <c r="U191" i="14"/>
  <c r="R191" i="14"/>
  <c r="AF191" i="14" s="1"/>
  <c r="M191" i="14"/>
  <c r="U183" i="14"/>
  <c r="AE182" i="14"/>
  <c r="AC182" i="14"/>
  <c r="W182" i="14"/>
  <c r="V182" i="14"/>
  <c r="U182" i="14"/>
  <c r="R182" i="14"/>
  <c r="M182" i="14"/>
  <c r="AE175" i="14"/>
  <c r="AC175" i="14"/>
  <c r="V175" i="14"/>
  <c r="U175" i="14"/>
  <c r="R175" i="14"/>
  <c r="AF175" i="14" s="1"/>
  <c r="M175" i="14"/>
  <c r="U166" i="14"/>
  <c r="AE165" i="14"/>
  <c r="AC165" i="14"/>
  <c r="W165" i="14"/>
  <c r="AF165" i="14" s="1"/>
  <c r="V165" i="14"/>
  <c r="AD165" i="14" s="1"/>
  <c r="U165" i="14"/>
  <c r="M165" i="14"/>
  <c r="AF156" i="14"/>
  <c r="AE156" i="14"/>
  <c r="AC156" i="14"/>
  <c r="V156" i="14"/>
  <c r="U156" i="14"/>
  <c r="M156" i="14"/>
  <c r="AE148" i="14"/>
  <c r="AC148" i="14"/>
  <c r="W148" i="14"/>
  <c r="AF148" i="14" s="1"/>
  <c r="V148" i="14"/>
  <c r="U148" i="14"/>
  <c r="M148" i="14"/>
  <c r="AE140" i="14"/>
  <c r="AC140" i="14"/>
  <c r="W140" i="14"/>
  <c r="V140" i="14"/>
  <c r="U140" i="14"/>
  <c r="M140" i="14"/>
  <c r="AE131" i="14"/>
  <c r="AC131" i="14"/>
  <c r="W131" i="14"/>
  <c r="AF131" i="14" s="1"/>
  <c r="V131" i="14"/>
  <c r="U131" i="14"/>
  <c r="M131" i="14"/>
  <c r="AE122" i="14"/>
  <c r="AC122" i="14"/>
  <c r="W122" i="14"/>
  <c r="V122" i="14"/>
  <c r="U122" i="14"/>
  <c r="R122" i="14"/>
  <c r="M122" i="14"/>
  <c r="AE113" i="14"/>
  <c r="AC113" i="14"/>
  <c r="W113" i="14"/>
  <c r="W10" i="14" s="1"/>
  <c r="W258" i="14" s="1"/>
  <c r="V113" i="14"/>
  <c r="U113" i="14"/>
  <c r="R113" i="14"/>
  <c r="M113" i="14"/>
  <c r="AE104" i="14"/>
  <c r="AC104" i="14"/>
  <c r="V104" i="14"/>
  <c r="U104" i="14"/>
  <c r="M104" i="14"/>
  <c r="AE95" i="14"/>
  <c r="AC95" i="14"/>
  <c r="V95" i="14"/>
  <c r="AD95" i="14" s="1"/>
  <c r="U95" i="14"/>
  <c r="R95" i="14"/>
  <c r="AF95" i="14" s="1"/>
  <c r="M95" i="14"/>
  <c r="AF86" i="14"/>
  <c r="AE86" i="14"/>
  <c r="AC86" i="14"/>
  <c r="V86" i="14"/>
  <c r="U86" i="14"/>
  <c r="M86" i="14"/>
  <c r="AE77" i="14"/>
  <c r="AC77" i="14"/>
  <c r="V77" i="14"/>
  <c r="AD77" i="14" s="1"/>
  <c r="U77" i="14"/>
  <c r="R77" i="14"/>
  <c r="AF77" i="14" s="1"/>
  <c r="M77" i="14"/>
  <c r="AF70" i="14"/>
  <c r="AE70" i="14"/>
  <c r="AC70" i="14"/>
  <c r="X70" i="14"/>
  <c r="V70" i="14"/>
  <c r="U70" i="14"/>
  <c r="M70" i="14"/>
  <c r="AF69" i="14"/>
  <c r="AE69" i="14"/>
  <c r="AD69" i="14"/>
  <c r="AF68" i="14"/>
  <c r="AE68" i="14"/>
  <c r="AD68" i="14"/>
  <c r="AF67" i="14"/>
  <c r="AE67" i="14"/>
  <c r="AD67" i="14"/>
  <c r="AF66" i="14"/>
  <c r="AE66" i="14"/>
  <c r="AD66" i="14"/>
  <c r="AF65" i="14"/>
  <c r="AE65" i="14"/>
  <c r="AD65" i="14"/>
  <c r="AF64" i="14"/>
  <c r="AE64" i="14"/>
  <c r="AD64" i="14"/>
  <c r="AF63" i="14"/>
  <c r="AE63" i="14"/>
  <c r="AC63" i="14"/>
  <c r="V63" i="14"/>
  <c r="AD63" i="14" s="1"/>
  <c r="U63" i="14"/>
  <c r="M63" i="14"/>
  <c r="AF56" i="14"/>
  <c r="AE56" i="14"/>
  <c r="AC56" i="14"/>
  <c r="V56" i="14"/>
  <c r="U56" i="14"/>
  <c r="M56" i="14"/>
  <c r="AC46" i="14"/>
  <c r="V46" i="14"/>
  <c r="U46" i="14"/>
  <c r="M46" i="14"/>
  <c r="AC36" i="14"/>
  <c r="V36" i="14"/>
  <c r="U36" i="14"/>
  <c r="M36" i="14"/>
  <c r="AF29" i="14"/>
  <c r="AE29" i="14"/>
  <c r="AC29" i="14"/>
  <c r="V29" i="14"/>
  <c r="AD29" i="14" s="1"/>
  <c r="U29" i="14"/>
  <c r="M29" i="14"/>
  <c r="U28" i="14"/>
  <c r="U27" i="14"/>
  <c r="U26" i="14"/>
  <c r="U22" i="14"/>
  <c r="U21" i="14"/>
  <c r="AE20" i="14"/>
  <c r="AC20" i="14"/>
  <c r="V20" i="14"/>
  <c r="U20" i="14"/>
  <c r="M20" i="14"/>
  <c r="AD19" i="14"/>
  <c r="U19" i="14"/>
  <c r="AD18" i="14"/>
  <c r="U18" i="14"/>
  <c r="AD17" i="14"/>
  <c r="U17" i="14"/>
  <c r="AD16" i="14"/>
  <c r="U16" i="14"/>
  <c r="AD15" i="14"/>
  <c r="U15" i="14"/>
  <c r="AD14" i="14"/>
  <c r="U14" i="14"/>
  <c r="AD13" i="14"/>
  <c r="U13" i="14"/>
  <c r="AD12" i="14"/>
  <c r="U12" i="14"/>
  <c r="AF11" i="14"/>
  <c r="AE11" i="14"/>
  <c r="AC11" i="14"/>
  <c r="V11" i="14"/>
  <c r="U11" i="14"/>
  <c r="M11" i="14"/>
  <c r="AC10" i="14"/>
  <c r="X10" i="14"/>
  <c r="U10" i="14"/>
  <c r="Q10" i="14"/>
  <c r="Q258" i="14" s="1"/>
  <c r="P10" i="14"/>
  <c r="P258" i="14" s="1"/>
  <c r="M10" i="14"/>
  <c r="R10" i="14" l="1"/>
  <c r="R258" i="14" s="1"/>
  <c r="AD175" i="14"/>
  <c r="AE10" i="14"/>
  <c r="AD36" i="14"/>
  <c r="AF122" i="14"/>
  <c r="AD191" i="14"/>
  <c r="AD246" i="14"/>
  <c r="AD249" i="14"/>
  <c r="AD46" i="14"/>
  <c r="AD56" i="14"/>
  <c r="AD70" i="14"/>
  <c r="AD11" i="14"/>
  <c r="AD20" i="14"/>
  <c r="AD86" i="14"/>
  <c r="AD104" i="14"/>
  <c r="AD113" i="14"/>
  <c r="AF113" i="14"/>
  <c r="AD122" i="14"/>
  <c r="AD131" i="14"/>
  <c r="AD140" i="14"/>
  <c r="AD148" i="14"/>
  <c r="AD156" i="14"/>
  <c r="AD182" i="14"/>
  <c r="AF182" i="14"/>
  <c r="AF211" i="14"/>
  <c r="AD214" i="14"/>
  <c r="AD220" i="14"/>
  <c r="AD227" i="14"/>
  <c r="AD232" i="14"/>
  <c r="AD239" i="14"/>
  <c r="AD251" i="14"/>
  <c r="AF10" i="14"/>
  <c r="AD10" i="14" l="1"/>
  <c r="V86" i="13"/>
  <c r="V76" i="13"/>
  <c r="V70" i="13"/>
  <c r="V67" i="13"/>
  <c r="V64" i="13"/>
  <c r="V56" i="13"/>
  <c r="V48" i="13"/>
  <c r="AD70" i="13" l="1"/>
  <c r="M48" i="13"/>
  <c r="AD48" i="13" s="1"/>
  <c r="M56" i="13"/>
  <c r="AD56" i="13" s="1"/>
  <c r="M64" i="13"/>
  <c r="AD64" i="13" s="1"/>
  <c r="M67" i="13"/>
  <c r="AD67" i="13" s="1"/>
  <c r="M70" i="13"/>
  <c r="M76" i="13"/>
  <c r="AD76" i="13" s="1"/>
  <c r="M42" i="13"/>
  <c r="AF36" i="13" l="1"/>
  <c r="AE36" i="13"/>
  <c r="U12" i="13"/>
  <c r="U33" i="13"/>
  <c r="U34" i="13"/>
  <c r="U35" i="13"/>
  <c r="U32" i="13"/>
  <c r="V31" i="13"/>
  <c r="M31" i="13"/>
  <c r="AF31" i="13"/>
  <c r="AE31" i="13"/>
  <c r="V26" i="13"/>
  <c r="U28" i="13"/>
  <c r="U29" i="13"/>
  <c r="U30" i="13"/>
  <c r="U27" i="13"/>
  <c r="M26" i="13"/>
  <c r="AF26" i="13"/>
  <c r="AE26" i="13"/>
  <c r="AC26" i="13"/>
  <c r="AF21" i="13"/>
  <c r="AE21" i="13"/>
  <c r="AC11" i="13"/>
  <c r="AC21" i="13"/>
  <c r="AC16" i="13"/>
  <c r="M21" i="13"/>
  <c r="V21" i="13"/>
  <c r="U23" i="13"/>
  <c r="U24" i="13"/>
  <c r="U25" i="13"/>
  <c r="U22" i="13"/>
  <c r="AD31" i="13" l="1"/>
  <c r="AD26" i="13"/>
  <c r="AD21" i="13"/>
  <c r="AE16" i="13"/>
  <c r="AF16" i="13"/>
  <c r="U15" i="13"/>
  <c r="M11" i="13"/>
  <c r="AE86" i="13" l="1"/>
  <c r="V42" i="13"/>
  <c r="V11" i="13"/>
  <c r="AD11" i="13" s="1"/>
  <c r="AC10" i="13" l="1"/>
  <c r="X10" i="13"/>
  <c r="U17" i="13"/>
  <c r="U18" i="13"/>
  <c r="U19" i="13"/>
  <c r="U20" i="13"/>
  <c r="U16" i="13"/>
  <c r="M86" i="13"/>
  <c r="AD86" i="13" s="1"/>
  <c r="V36" i="13"/>
  <c r="V16" i="13"/>
  <c r="U10" i="13"/>
  <c r="R10" i="13"/>
  <c r="Q10" i="13"/>
  <c r="P10" i="13"/>
  <c r="M16" i="13"/>
  <c r="M36" i="13"/>
  <c r="M41" i="13" l="1"/>
  <c r="AD41" i="13" s="1"/>
  <c r="AD36" i="13"/>
  <c r="AD16" i="13"/>
  <c r="AD10" i="13" s="1"/>
  <c r="M10" i="13"/>
  <c r="AF11" i="13"/>
  <c r="AE11" i="13"/>
  <c r="AE10" i="13" s="1"/>
  <c r="AF86" i="13" l="1"/>
  <c r="AC86" i="13"/>
  <c r="U47" i="13"/>
  <c r="U46" i="13"/>
  <c r="U45" i="13"/>
  <c r="U44" i="13"/>
  <c r="U43" i="13"/>
  <c r="AF42" i="13"/>
  <c r="AC42" i="13"/>
  <c r="U42" i="13"/>
  <c r="N41" i="13"/>
  <c r="N89" i="13" s="1"/>
  <c r="U41" i="13"/>
  <c r="R41" i="13"/>
  <c r="AF41" i="13" s="1"/>
  <c r="P41" i="13"/>
  <c r="AC41" i="13"/>
  <c r="U40" i="13"/>
  <c r="U39" i="13"/>
  <c r="U38" i="13"/>
  <c r="U37" i="13"/>
  <c r="U36" i="13"/>
  <c r="U14" i="13"/>
  <c r="U13" i="13"/>
  <c r="AR12" i="13"/>
  <c r="AR11" i="13"/>
  <c r="AS14" i="13" l="1"/>
  <c r="W10" i="13"/>
  <c r="AF10" i="13" s="1"/>
  <c r="AE41" i="13"/>
  <c r="P89" i="13"/>
  <c r="R89" i="13"/>
  <c r="AS36" i="13"/>
  <c r="O89" i="13"/>
</calcChain>
</file>

<file path=xl/comments1.xml><?xml version="1.0" encoding="utf-8"?>
<comments xmlns="http://schemas.openxmlformats.org/spreadsheetml/2006/main">
  <authors>
    <author>Edgar Berruecos</author>
    <author>José Julian Mahecha Gutierrez</author>
  </authors>
  <commentList>
    <comment ref="A6" authorId="0">
      <text>
        <r>
          <rPr>
            <b/>
            <sz val="16"/>
            <color indexed="81"/>
            <rFont val="Tahoma"/>
            <family val="2"/>
          </rPr>
          <t>Información diligenciada por la UDAE</t>
        </r>
      </text>
    </comment>
    <comment ref="AC6" authorId="1">
      <text>
        <r>
          <rPr>
            <b/>
            <sz val="11"/>
            <color indexed="81"/>
            <rFont val="Tahoma"/>
            <family val="2"/>
          </rPr>
          <t>FAVOR NO MODIFICAR CELDAS DESDE LA COLUMNA "W" HASTA LA "AF". CONTIENE FORMULAS PREDETERMINADAS</t>
        </r>
      </text>
    </comment>
    <comment ref="AF86" authorId="0">
      <text>
        <r>
          <rPr>
            <b/>
            <sz val="9"/>
            <color indexed="81"/>
            <rFont val="Tahoma"/>
            <family val="2"/>
          </rPr>
          <t>El Plan Operacional no tiene alcance para valorar los recursos comprometidos con funcionamiento</t>
        </r>
      </text>
    </comment>
  </commentList>
</comments>
</file>

<file path=xl/comments2.xml><?xml version="1.0" encoding="utf-8"?>
<comments xmlns="http://schemas.openxmlformats.org/spreadsheetml/2006/main">
  <authors>
    <author>Edgar Berruecos</author>
    <author>José Julian Mahecha Gutierrez</author>
  </authors>
  <commentList>
    <comment ref="A6" authorId="0">
      <text>
        <r>
          <rPr>
            <b/>
            <sz val="16"/>
            <color indexed="81"/>
            <rFont val="Tahoma"/>
            <family val="2"/>
          </rPr>
          <t>Información diligenciada por la UDAE</t>
        </r>
      </text>
    </comment>
    <comment ref="AC6" authorId="1">
      <text>
        <r>
          <rPr>
            <b/>
            <sz val="11"/>
            <color indexed="81"/>
            <rFont val="Tahoma"/>
            <family val="2"/>
          </rPr>
          <t>FAVOR NO MODIFICAR CELDAS DESDE LA COLUMNA "W" HASTA LA "AF". CONTIENE FORMULAS PREDETERMINADAS</t>
        </r>
      </text>
    </comment>
    <comment ref="AF220" authorId="0">
      <text>
        <r>
          <rPr>
            <b/>
            <sz val="9"/>
            <color indexed="81"/>
            <rFont val="Tahoma"/>
            <family val="2"/>
          </rPr>
          <t>El Plan Operacional no tiene alcance para valorar los recursos comprometidos con funcionamiento</t>
        </r>
      </text>
    </comment>
  </commentList>
</comments>
</file>

<file path=xl/comments3.xml><?xml version="1.0" encoding="utf-8"?>
<comments xmlns="http://schemas.openxmlformats.org/spreadsheetml/2006/main">
  <authors>
    <author>Edgar Berruecos</author>
    <author>José Julian Mahecha Gutierrez</author>
    <author>Alexandra Ortiz</author>
  </authors>
  <commentList>
    <comment ref="A6" authorId="0">
      <text>
        <r>
          <rPr>
            <b/>
            <sz val="16"/>
            <color indexed="81"/>
            <rFont val="Tahoma"/>
            <family val="2"/>
          </rPr>
          <t>Información diligenciada por la UDAE</t>
        </r>
      </text>
    </comment>
    <comment ref="AC6" authorId="1">
      <text>
        <r>
          <rPr>
            <b/>
            <sz val="11"/>
            <color indexed="81"/>
            <rFont val="Tahoma"/>
            <family val="2"/>
          </rPr>
          <t>FAVOR NO MODIFICAR CELDAS DESDE LA COLUMNA "W" HASTA LA "AF". CONTIENE FORMULAS PREDETERMINADAS</t>
        </r>
      </text>
    </comment>
    <comment ref="R10" authorId="2">
      <text>
        <r>
          <rPr>
            <b/>
            <sz val="9"/>
            <color indexed="81"/>
            <rFont val="Tahoma"/>
            <family val="2"/>
          </rPr>
          <t>Alexandra Ortiz:</t>
        </r>
        <r>
          <rPr>
            <sz val="9"/>
            <color indexed="81"/>
            <rFont val="Tahoma"/>
            <family val="2"/>
          </rPr>
          <t xml:space="preserve">
Según Acuerdo PCSJA-10837 fueron $19,298,655,512 los recursos del plan de inversion y SIIF</t>
        </r>
      </text>
    </comment>
    <comment ref="M11" authorId="2">
      <text>
        <r>
          <rPr>
            <b/>
            <sz val="9"/>
            <color indexed="81"/>
            <rFont val="Tahoma"/>
            <family val="2"/>
          </rPr>
          <t>Alexandra Ortiz:</t>
        </r>
        <r>
          <rPr>
            <sz val="9"/>
            <color indexed="81"/>
            <rFont val="Tahoma"/>
            <family val="2"/>
          </rPr>
          <t xml:space="preserve">
Insertar Sumatoria de actividades de proceso operativo
</t>
        </r>
      </text>
    </comment>
    <comment ref="O11" authorId="2">
      <text>
        <r>
          <rPr>
            <b/>
            <sz val="9"/>
            <color indexed="81"/>
            <rFont val="Tahoma"/>
            <family val="2"/>
          </rPr>
          <t xml:space="preserve">Alexandra Ortiz:
</t>
        </r>
        <r>
          <rPr>
            <sz val="9"/>
            <color indexed="81"/>
            <rFont val="Tahoma"/>
            <family val="2"/>
          </rPr>
          <t>Corresponde a servidores judiciales formados , no son 491???</t>
        </r>
      </text>
    </comment>
    <comment ref="V11" authorId="2">
      <text>
        <r>
          <rPr>
            <b/>
            <sz val="9"/>
            <color indexed="81"/>
            <rFont val="Tahoma"/>
            <family val="2"/>
          </rPr>
          <t>Alexandra Ortiz:</t>
        </r>
        <r>
          <rPr>
            <sz val="9"/>
            <color indexed="81"/>
            <rFont val="Tahoma"/>
            <family val="2"/>
          </rPr>
          <t xml:space="preserve">
Aquí va la sumatoria de activdades operativas realizas es FORMULA
</t>
        </r>
      </text>
    </comment>
    <comment ref="V12" authorId="2">
      <text>
        <r>
          <rPr>
            <b/>
            <sz val="9"/>
            <color indexed="81"/>
            <rFont val="Tahoma"/>
            <family val="2"/>
          </rPr>
          <t>Alexandra Ortiz:</t>
        </r>
        <r>
          <rPr>
            <sz val="9"/>
            <color indexed="81"/>
            <rFont val="Tahoma"/>
            <family val="2"/>
          </rPr>
          <t xml:space="preserve">
Definir el numero de actividades realizadas 
</t>
        </r>
      </text>
    </comment>
  </commentList>
</comments>
</file>

<file path=xl/comments4.xml><?xml version="1.0" encoding="utf-8"?>
<comments xmlns="http://schemas.openxmlformats.org/spreadsheetml/2006/main">
  <authors>
    <author>Edgar Berruecos</author>
    <author>Luis Enrique Roberto Boyaca</author>
  </authors>
  <commentList>
    <comment ref="A6" authorId="0">
      <text>
        <r>
          <rPr>
            <b/>
            <sz val="16"/>
            <color indexed="81"/>
            <rFont val="Tahoma"/>
            <family val="2"/>
          </rPr>
          <t>Información diligenciada por la UDAE</t>
        </r>
      </text>
    </comment>
    <comment ref="I18" authorId="1">
      <text>
        <r>
          <rPr>
            <b/>
            <sz val="9"/>
            <color indexed="81"/>
            <rFont val="Tahoma"/>
            <family val="2"/>
          </rPr>
          <t>Incluir actividades del ciclo PHVA. Aquí solo hay del hacer</t>
        </r>
        <r>
          <rPr>
            <sz val="9"/>
            <color indexed="81"/>
            <rFont val="Tahoma"/>
            <family val="2"/>
          </rPr>
          <t xml:space="preserve">
</t>
        </r>
      </text>
    </comment>
  </commentList>
</comments>
</file>

<file path=xl/comments5.xml><?xml version="1.0" encoding="utf-8"?>
<comments xmlns="http://schemas.openxmlformats.org/spreadsheetml/2006/main">
  <authors>
    <author>Edgar Berruecos</author>
    <author>Luis Enrique Roberto Boyaca</author>
  </authors>
  <commentList>
    <comment ref="A6" authorId="0">
      <text>
        <r>
          <rPr>
            <b/>
            <sz val="16"/>
            <color indexed="81"/>
            <rFont val="Tahoma"/>
            <family val="2"/>
          </rPr>
          <t>Información diligenciada por la UDAE</t>
        </r>
      </text>
    </comment>
    <comment ref="I38" authorId="1">
      <text>
        <r>
          <rPr>
            <b/>
            <sz val="9"/>
            <color indexed="81"/>
            <rFont val="Tahoma"/>
            <family val="2"/>
          </rPr>
          <t>Desarrollar de manera más clara el enunciado de esta actividad</t>
        </r>
      </text>
    </comment>
  </commentList>
</comments>
</file>

<file path=xl/comments6.xml><?xml version="1.0" encoding="utf-8"?>
<comments xmlns="http://schemas.openxmlformats.org/spreadsheetml/2006/main">
  <authors>
    <author>Edgar Berruecos</author>
  </authors>
  <commentList>
    <comment ref="A6" authorId="0">
      <text>
        <r>
          <rPr>
            <b/>
            <sz val="16"/>
            <color indexed="81"/>
            <rFont val="Tahoma"/>
            <family val="2"/>
          </rPr>
          <t>Información diligenciada por la UDAE</t>
        </r>
      </text>
    </comment>
  </commentList>
</comments>
</file>

<file path=xl/comments7.xml><?xml version="1.0" encoding="utf-8"?>
<comments xmlns="http://schemas.openxmlformats.org/spreadsheetml/2006/main">
  <authors>
    <author>Edgar Berruecos</author>
  </authors>
  <commentList>
    <comment ref="A6" authorId="0">
      <text>
        <r>
          <rPr>
            <b/>
            <sz val="16"/>
            <color indexed="81"/>
            <rFont val="Tahoma"/>
            <family val="2"/>
          </rPr>
          <t>Información diligenciada por la UDAE</t>
        </r>
      </text>
    </comment>
  </commentList>
</comments>
</file>

<file path=xl/sharedStrings.xml><?xml version="1.0" encoding="utf-8"?>
<sst xmlns="http://schemas.openxmlformats.org/spreadsheetml/2006/main" count="4351" uniqueCount="1069">
  <si>
    <t>Documento</t>
  </si>
  <si>
    <t>Documento técnico</t>
  </si>
  <si>
    <t>1,1,1</t>
  </si>
  <si>
    <t>1,1,2</t>
  </si>
  <si>
    <t>ITEM</t>
  </si>
  <si>
    <t>Informe</t>
  </si>
  <si>
    <t>1,1,3</t>
  </si>
  <si>
    <t>1,1,4</t>
  </si>
  <si>
    <t>2,1,1</t>
  </si>
  <si>
    <t>2,1,2</t>
  </si>
  <si>
    <t>2,1,3</t>
  </si>
  <si>
    <t>2,1,4</t>
  </si>
  <si>
    <t>INFORMACIÓN ESTRATÉGICA</t>
  </si>
  <si>
    <t>ESTRATEGIA TRANSVERSAL PND 2014-2018</t>
  </si>
  <si>
    <t>ESTRATEGIAS PSDRJ 2015 - 2018</t>
  </si>
  <si>
    <t>PROGRAMAS</t>
  </si>
  <si>
    <t>RESPONSABLE</t>
  </si>
  <si>
    <t>Anual</t>
  </si>
  <si>
    <t>Trimestral</t>
  </si>
  <si>
    <t>Plazo (semanas)</t>
  </si>
  <si>
    <t>Socializar, divulgar y ampliar el Sistema de Gestión de Calidad a todas las dependencias y Corporaciones Nacionales de la Rama Judicial</t>
  </si>
  <si>
    <t>Seguridad, Justicia y Democracia para la construcción de la Paz</t>
  </si>
  <si>
    <t>Administración de Justicia</t>
  </si>
  <si>
    <t>DETALLE ACTIVIDAD</t>
  </si>
  <si>
    <t>ACTIVIDADES EJECUTADAS EN LA VIGENCIA</t>
  </si>
  <si>
    <t>POLITICA</t>
  </si>
  <si>
    <t>SUB PROGRAMAS</t>
  </si>
  <si>
    <t>-</t>
  </si>
  <si>
    <t>M2 de Infraestructura Física Adquirida</t>
  </si>
  <si>
    <t>Administración, atención, control y organización institucional para la administración del Estado.</t>
  </si>
  <si>
    <t>DEMÁS ACTIVIDADES</t>
  </si>
  <si>
    <t>ACTIVIDADES INVERSIÓN</t>
  </si>
  <si>
    <t>Mensual</t>
  </si>
  <si>
    <t>Semestral</t>
  </si>
  <si>
    <t>Periodicidad</t>
  </si>
  <si>
    <t>Q Reportes</t>
  </si>
  <si>
    <t>Periodo transcurridos</t>
  </si>
  <si>
    <t>Dias periodo</t>
  </si>
  <si>
    <t xml:space="preserve">Periodicidad </t>
  </si>
  <si>
    <t>2,1,5</t>
  </si>
  <si>
    <t>1,1,5</t>
  </si>
  <si>
    <t>PLANEACIÓN OPERATIVA DE ACTIVIDADES A EJECUTAR</t>
  </si>
  <si>
    <t>Avance de actividades programadas</t>
  </si>
  <si>
    <t>ESTADO DE AVANCE E INDICADORES DE CUMPLIMIENTO DEL PLAN</t>
  </si>
  <si>
    <t>COLOR</t>
  </si>
  <si>
    <t>% AVANCE</t>
  </si>
  <si>
    <t>SITUACIÓN</t>
  </si>
  <si>
    <t>Rojo</t>
  </si>
  <si>
    <t>Menor  al 40%</t>
  </si>
  <si>
    <t>Crítica</t>
  </si>
  <si>
    <t>Amarillo</t>
  </si>
  <si>
    <t>Regular</t>
  </si>
  <si>
    <t>Entre 40 y 70%</t>
  </si>
  <si>
    <t>2,2,1</t>
  </si>
  <si>
    <t>2,2,2</t>
  </si>
  <si>
    <t>2,2,3</t>
  </si>
  <si>
    <t>2,2,4</t>
  </si>
  <si>
    <t>2,2,5</t>
  </si>
  <si>
    <t>2,2,7</t>
  </si>
  <si>
    <t>CONSOLIDADO ACTIVIDADES PLAN OPERATIVO</t>
  </si>
  <si>
    <t xml:space="preserve"> </t>
  </si>
  <si>
    <t>4067 de 2007</t>
  </si>
  <si>
    <t>Acuerdo Funciones / numerales</t>
  </si>
  <si>
    <t xml:space="preserve">Cantidad actividades proceso operativo </t>
  </si>
  <si>
    <t xml:space="preserve">Cantidad entregables contratados 
</t>
  </si>
  <si>
    <t>Cantidad de actividades ejecutadas</t>
  </si>
  <si>
    <t>Recursos  aprobados por CSJ - Plan inversion 2017 
(pesos)</t>
  </si>
  <si>
    <t>Vigencias futuras aprobadas CSJ     (pesos)</t>
  </si>
  <si>
    <t>Recursos  vigentes apropiados segun SIIF</t>
  </si>
  <si>
    <t>Fecha inicio actividad</t>
  </si>
  <si>
    <t>Fecha término actividad</t>
  </si>
  <si>
    <t>Recursos comprometidos en la vigencia 
(pesos)</t>
  </si>
  <si>
    <t>Recursos comprometidos por vigencias futuras
(pesos)</t>
  </si>
  <si>
    <t>1.2</t>
  </si>
  <si>
    <t>1.2.1</t>
  </si>
  <si>
    <t>1.2.2</t>
  </si>
  <si>
    <t>1.2.3</t>
  </si>
  <si>
    <t>1.2.4</t>
  </si>
  <si>
    <t>1.3.1</t>
  </si>
  <si>
    <t>1.3.2</t>
  </si>
  <si>
    <t>1.3.3</t>
  </si>
  <si>
    <t>1.3.4</t>
  </si>
  <si>
    <t>1.3.5</t>
  </si>
  <si>
    <t>Unidad de medida de la Actividad o inversión programada</t>
  </si>
  <si>
    <t>N/A</t>
  </si>
  <si>
    <t>PROYECTO DE INVERSION</t>
  </si>
  <si>
    <r>
      <rPr>
        <b/>
        <sz val="9"/>
        <rFont val="Arial"/>
        <family val="2"/>
      </rPr>
      <t xml:space="preserve">Avance (%) proceso operativo </t>
    </r>
    <r>
      <rPr>
        <b/>
        <sz val="10"/>
        <rFont val="Arial"/>
        <family val="2"/>
      </rPr>
      <t xml:space="preserve">  </t>
    </r>
    <r>
      <rPr>
        <b/>
        <sz val="10"/>
        <color theme="5"/>
        <rFont val="Arial"/>
        <family val="2"/>
      </rPr>
      <t>(FORMULA)</t>
    </r>
  </si>
  <si>
    <r>
      <t xml:space="preserve">Avance % meta física 
</t>
    </r>
    <r>
      <rPr>
        <b/>
        <sz val="9"/>
        <color theme="5"/>
        <rFont val="Arial"/>
        <family val="2"/>
      </rPr>
      <t>(FORMULA)</t>
    </r>
  </si>
  <si>
    <r>
      <t xml:space="preserve">Ejecución % presupuesto </t>
    </r>
    <r>
      <rPr>
        <b/>
        <sz val="9"/>
        <color theme="5"/>
        <rFont val="Arial"/>
        <family val="2"/>
      </rPr>
      <t>(FORMULA)</t>
    </r>
  </si>
  <si>
    <r>
      <t xml:space="preserve">Cantidad de entragables pendientes por contratar </t>
    </r>
    <r>
      <rPr>
        <b/>
        <sz val="10"/>
        <color theme="5"/>
        <rFont val="Arial"/>
        <family val="2"/>
      </rPr>
      <t>(FORMULA)</t>
    </r>
  </si>
  <si>
    <t>1.1</t>
  </si>
  <si>
    <t>1.1.1</t>
  </si>
  <si>
    <t>1.1.2</t>
  </si>
  <si>
    <t>1.1.3</t>
  </si>
  <si>
    <t>1.1.4</t>
  </si>
  <si>
    <t>Modalidad y Numero del contrato (Inversion)</t>
  </si>
  <si>
    <t>Fecha de incio</t>
  </si>
  <si>
    <t xml:space="preserve">Fecha Fin </t>
  </si>
  <si>
    <t xml:space="preserve">Plazo del contrato </t>
  </si>
  <si>
    <t>DESCRIPCION   SOBRE    LIMITACIONES, DIFICULTADES   Y                                     LOGROS OBTENIDOS</t>
  </si>
  <si>
    <t xml:space="preserve">OBJETIVOS DE CALIDAD </t>
  </si>
  <si>
    <t xml:space="preserve">Cantidad entregables programados </t>
  </si>
  <si>
    <t>Realizar las auditorías externas de recertificación y ampliación en las normas ISO 9001 - 2015; ISO 14001:2015 y NTCGP1000:2009</t>
  </si>
  <si>
    <t>Planeación de la Inversión</t>
  </si>
  <si>
    <t>Art. 4, num. 4</t>
  </si>
  <si>
    <t>Elaboración y presentación de las propuestas del Plan de Inversiones de la Unidad de Desarrollo y Análisis Estadístico.</t>
  </si>
  <si>
    <t>Apoyo Técnico en etapa precontractual</t>
  </si>
  <si>
    <t>Art. 4, num. 7, 8, 9, y 10</t>
  </si>
  <si>
    <t>Seguimiento a la ejecución contractual</t>
  </si>
  <si>
    <t>Art. 4, num. 7, 8 y 16</t>
  </si>
  <si>
    <t>Matriz de seguimiento</t>
  </si>
  <si>
    <t>1.5</t>
  </si>
  <si>
    <t>1.6</t>
  </si>
  <si>
    <t>Norma técnica de gestión para la rama judicial y guía técnica para implementación</t>
  </si>
  <si>
    <t>PCSJA17-10655</t>
  </si>
  <si>
    <t>Contratación directa  - Contrato 058 de 2017</t>
  </si>
  <si>
    <t xml:space="preserve">Contratación directa - Contratos Nos. 102, 103, 104 y 105 de 2017 </t>
  </si>
  <si>
    <r>
      <t xml:space="preserve"> </t>
    </r>
    <r>
      <rPr>
        <sz val="10"/>
        <rFont val="Arial"/>
        <family val="2"/>
      </rPr>
      <t>Con la construcción de la Norma Técnica de Gestión para la Rama Judicial y la Guía Técnica, se avanza en la implementación de buenas prácticas, el fortalecimiento del control, la adopción de políticas asociadas a la mitigación de los impactos ambientales y el mejoramiento continuo de la organización, en cumplimiento de los previsto en la Política de Calidad de la Justicia.</t>
    </r>
  </si>
  <si>
    <t>Elaborar Herramientas que provean de Insumos  para la formulación y elaboración del Plan Sectorial de Desarrollo 2019-2022</t>
  </si>
  <si>
    <t>Validación de la estructura y planta de cargos de los despachos judiciales y dependencias administrativas de algunos distritos judiciales</t>
  </si>
  <si>
    <t xml:space="preserve"> Elaboración de  la Norma Técnica de Gestión para la Rama Judicial - Guia </t>
  </si>
  <si>
    <t>Informe con resultado de encuesta</t>
  </si>
  <si>
    <t>Distritos Judicales con Planta de Cargos Actualizada</t>
  </si>
  <si>
    <t xml:space="preserve">Contratación directa - Contratos No 106 de 2017 </t>
  </si>
  <si>
    <t xml:space="preserve">Se logró la Validación de la estructura y planta de cargos de los despachos judiciales y dependencias administrativas de los Distritos Judiciales de Bogota - Cundinamarca                                                                    Manizales - Caldas                                                                      Valledupar - Cesar                                                                          Monteria - Cordoba                                                                          Riohacha - Guajira                                                                              Santa Marta - Magdalena                                                                   Armenia - Quindio                                                                              Pereira - Risaralda                                                                           Sincelejo - Sucre </t>
  </si>
  <si>
    <t xml:space="preserve">Dependencias certificadas </t>
  </si>
  <si>
    <t xml:space="preserve">Contratación directa - Contratos No 056 de 2017 </t>
  </si>
  <si>
    <t>Se obtuvo la Certificación Ambiental en cumplimiento de la Norma de Gestión Ambiental ISO 14001:2015 otorgada por el  Instituto Colombiano de Normas Técnicas y Certificación – ICONTEC, mediante certificado SA-CER551-308 del 25/08/2017.
Se obtuvo la recertificación de la Norma de Gestión de Calidad ISO 9001:2015 para todos los procesos  de las dependencias administrativas en el nivel central y seccional y en las dependencias judiciales de Juzgados Tribunales y en altas cortes (Sala Civil Corte Suprema de Justicia y Sección 5ª Consejo de Estado).</t>
  </si>
  <si>
    <t xml:space="preserve">Capacitación en Sistemas de Gestión Integrados HSEQ con énfasis en Salud y Seguridad en el Trabajo y Gestión Ambiental </t>
  </si>
  <si>
    <t xml:space="preserve">Servidores judiciales certificados como auditores </t>
  </si>
  <si>
    <t xml:space="preserve">Contratación directa - Contratos No 165 de 2017 </t>
  </si>
  <si>
    <t>PCSJA17-10650 del 9 de Marzo de 2017</t>
  </si>
  <si>
    <t>Actualizar los formatos base de registro de estadística SIERJU atendiendo cambios normativos en cada jurisdicción, especialidad y nivel de competencia</t>
  </si>
  <si>
    <t>Formularios ajustados, diagramados, probados y puestos en producción</t>
  </si>
  <si>
    <t xml:space="preserve">Se actualizó los formatos base de registro de estadística SIERJU atendiendo cambios normativos en cada jurisdicción, especialidad y nivel de competencia” con el fin de validar la concordancia de la información relativa a los inventarios reportados en el Sistema de Información Estadística de la Rama Judicial, versus los procesos que efectivamente se encuentren en los despachos; siendo la verificación un medio para asegurar que todos los reportes estadísticos tengan los niveles de calidad requeridos.
</t>
  </si>
  <si>
    <t xml:space="preserve">REDISEÑOS ORGANIZACIONALES </t>
  </si>
  <si>
    <t xml:space="preserve">Se obtuvo la certificación de 350 servidores judiciales </t>
  </si>
  <si>
    <t xml:space="preserve">Implementación de un sistema de gestión integrado del Consejo Superior de la Judicatura a Nivel Nacional </t>
  </si>
  <si>
    <t xml:space="preserve">COORDINACION DE CALIDAD </t>
  </si>
  <si>
    <t xml:space="preserve">CALIDAD DE LA JUSTICIA </t>
  </si>
  <si>
    <t xml:space="preserve">Gestión optima de la Rama Judicial </t>
  </si>
  <si>
    <t xml:space="preserve">Elaboración de Estudios e Investigaciones Socio Jurídicas a nivel Nacional </t>
  </si>
  <si>
    <t xml:space="preserve">Adecuación de oferta de despachos judiciales y dependencias de apoyo a la gestión </t>
  </si>
  <si>
    <t xml:space="preserve">Adecuación institucional </t>
  </si>
  <si>
    <t xml:space="preserve">Aplicación de un sistema de información estadístico </t>
  </si>
  <si>
    <t>Planear y consolidar la elaboración del Iinforme Anual al Congreso de la República</t>
  </si>
  <si>
    <t>Elaboración de contenidos</t>
  </si>
  <si>
    <t>Numeral 1, Art. 4</t>
  </si>
  <si>
    <t>Consolidación del informe</t>
  </si>
  <si>
    <t>Validación y aprobación</t>
  </si>
  <si>
    <t>Entrega del informe al Congreso de la República</t>
  </si>
  <si>
    <t>Planear  la elaboración del siguiente informe</t>
  </si>
  <si>
    <t>Documento Definitivo</t>
  </si>
  <si>
    <t>Documento Técnico</t>
  </si>
  <si>
    <t>2.2</t>
  </si>
  <si>
    <t>Autoevaluación de gestión y resultados del Plan de Acción del PSD vigente</t>
  </si>
  <si>
    <t xml:space="preserve">4067 de 2007 </t>
  </si>
  <si>
    <t>2.2.1</t>
  </si>
  <si>
    <t>Presentación del  Informe de resultado de las evaluaciones de la anterior vigencia, para aprobación del CSJ.</t>
  </si>
  <si>
    <t>Num. 6 Art. 4 GGE y num. 5 y 16, art. 4 DEEF</t>
  </si>
  <si>
    <t>2.2.2</t>
  </si>
  <si>
    <t>Actualización del Plan de Acción, con asignaciones presupuestales de inversión.</t>
  </si>
  <si>
    <t>2.2.3</t>
  </si>
  <si>
    <t>Definición y/o actualización de la Metodología de Seguimiento y Evaluación del Plan de Acción.</t>
  </si>
  <si>
    <t>2.2.4</t>
  </si>
  <si>
    <t>Elaboración del Informe de resultado de las evaluaciones del primer semestre de cada anualidad</t>
  </si>
  <si>
    <t>2.2.5</t>
  </si>
  <si>
    <t>Presentación del  Informe de resultado de las evaluaciones del primer semestre de cada anualidad, para aprobación del Consejo Superior de la Judicatura</t>
  </si>
  <si>
    <t>2.2.6</t>
  </si>
  <si>
    <t xml:space="preserve">Elaboración del Informe de seguimiento y evaluación del 2o. Semestre, incluyendo la evaluación final de cada anualidad </t>
  </si>
  <si>
    <t>2.2.7</t>
  </si>
  <si>
    <t>Presentación del  Informe de resultado de las evaluaciones del año, para aprobación del Consejo Superior de la Judicatura</t>
  </si>
  <si>
    <t>2.3</t>
  </si>
  <si>
    <t>Autoevaluación de gestión y resultados del Plan Operativo Institucional</t>
  </si>
  <si>
    <t>2.3.1</t>
  </si>
  <si>
    <t>Actualizar el Plan Operativo con las actividades de las Unidades y dependencias del CSJ y de la DEAJ, establecidas en los diferentes Acuerdos.</t>
  </si>
  <si>
    <t>Num. 5 y 10 Art. 4 GGE; num 5 y 16, art 4 DEEF</t>
  </si>
  <si>
    <t>2.3.2</t>
  </si>
  <si>
    <t>Definir y/o actualizar la metodología de seguimiento y evaluación del Plan Operativo</t>
  </si>
  <si>
    <t>2.3.3</t>
  </si>
  <si>
    <t>Presentar el Informe de seguimiento y evaluación del Plan Operativo, correspondiente a cada trimestre del año.</t>
  </si>
  <si>
    <t>2.3.4</t>
  </si>
  <si>
    <t>Revisar, analizar, editar y consolidar, el Informe de seguimiento y evaluación del primer semestre de la anualidad..</t>
  </si>
  <si>
    <t>2.3.5</t>
  </si>
  <si>
    <t>Presentar para aprobación del CSJ el Informe integral de seguimiento y evaluación institucional de los Planes de Acción y Operativo, 1er semestre del año.</t>
  </si>
  <si>
    <t>2.3.6</t>
  </si>
  <si>
    <t>Revisar, analizar, editar y consolidar, el Informe integral de seguimiento y evaluación acumulada del año, del Plan Sectorial de Desarrollo de la Rama Judicial.</t>
  </si>
  <si>
    <t>2.3.7</t>
  </si>
  <si>
    <t>Presentar para aprobación del CSJ el Informe integral de seguimiento y evaluación acumulada deL año, del Plan Sectorial de Desarrollo de la Rama Judicial.</t>
  </si>
  <si>
    <t>2.4</t>
  </si>
  <si>
    <t>Plan de mejoramiento de la Contraloría - UDAE.</t>
  </si>
  <si>
    <t>2.4.1</t>
  </si>
  <si>
    <t>Seguimiento a las acciones de mejora acordadas en el Plan de mejoramiento vigente.</t>
  </si>
  <si>
    <t>Num. 10 Art. 4</t>
  </si>
  <si>
    <t>2.4.2</t>
  </si>
  <si>
    <t>Presentación del informe de seguimiento.</t>
  </si>
  <si>
    <t>2.5</t>
  </si>
  <si>
    <t>Rendición de cuentas UDAE - Contraloría G.R.</t>
  </si>
  <si>
    <t>2.5.1</t>
  </si>
  <si>
    <t>Diligenciamiento del formato de Rendición de cuentas de la vigencia anterior</t>
  </si>
  <si>
    <t>Num. 10, Art. 4, pag. 8</t>
  </si>
  <si>
    <t>Formato</t>
  </si>
  <si>
    <t>2.5.2</t>
  </si>
  <si>
    <t>Presentación del informe de rendición de cuentas de la vigencia anterior</t>
  </si>
  <si>
    <t>2.6</t>
  </si>
  <si>
    <t>Actualización y seguimiento de Proyectos de Inversión  UDAE en los sistemas SUIFP y SPI.</t>
  </si>
  <si>
    <t>2.6.1</t>
  </si>
  <si>
    <t>Ajuste de la ficha al decreto de liquidación de presupuesto de la vigencia en curso sistema SUIFP</t>
  </si>
  <si>
    <t>Num. 4, 5, 6, 13 y 17, art. 4</t>
  </si>
  <si>
    <t>2.6.2</t>
  </si>
  <si>
    <t>Actualización de la ficha para solicitud de presupuesto de la siguiente vigencia, sistema SUIFP</t>
  </si>
  <si>
    <t>2.6.3</t>
  </si>
  <si>
    <t>Actualización de la ficha de inversión para ajustar al Marco de Gesto de Mediano Plazo, sistema SUIFP</t>
  </si>
  <si>
    <t>2.6.4</t>
  </si>
  <si>
    <t>Priorización estratégica de la Inversión para  la siguiente vigencia.</t>
  </si>
  <si>
    <t>2.6.5</t>
  </si>
  <si>
    <t>Registro y actualización del avance de proyectos de inversión en el SPI</t>
  </si>
  <si>
    <t xml:space="preserve">Mensual </t>
  </si>
  <si>
    <t>2.7</t>
  </si>
  <si>
    <t>Formulación del Plan Sectorial de Desarrollo de la Rama Judicial.</t>
  </si>
  <si>
    <t>2.7.1</t>
  </si>
  <si>
    <t>Planeación de la formulación</t>
  </si>
  <si>
    <t>Num. 2 y 7, art. 4 GGE; num. 1, 2, 5, 11, 14, 16 y 17, art 4 DEEF</t>
  </si>
  <si>
    <t>2.7.2</t>
  </si>
  <si>
    <t>Evaluación del plan sectorial 2015 - 2018 y diagnóstico base para el nuevo Plan</t>
  </si>
  <si>
    <t>2.7.3</t>
  </si>
  <si>
    <t>Formulación del Plan primera Versión</t>
  </si>
  <si>
    <t>2.7.4</t>
  </si>
  <si>
    <t>Formulación del Plan Segunda Versión</t>
  </si>
  <si>
    <t>2.7.5</t>
  </si>
  <si>
    <t>Socialización</t>
  </si>
  <si>
    <t>2.7.6</t>
  </si>
  <si>
    <t>Actualización documento de formulación del PSD 2019 - 2022</t>
  </si>
  <si>
    <t>2,6,7</t>
  </si>
  <si>
    <t>Entrega y presentación del PSD aprobado al DNP</t>
  </si>
  <si>
    <t>2.7.7</t>
  </si>
  <si>
    <t>Formulación y Registro en el Banco de Programas y Proyectos de Inversión</t>
  </si>
  <si>
    <t>2.7.8</t>
  </si>
  <si>
    <t>Publicación del Plan Sectorial de Desarrollo 2019 - 2022</t>
  </si>
  <si>
    <t>2.8</t>
  </si>
  <si>
    <t>Formulación del Anteproyecto de Presupuesto de la siguiente vigencia</t>
  </si>
  <si>
    <t>2.8.1</t>
  </si>
  <si>
    <t>Análisis del instructivo de anteproyecto de presupuesto y elaboración de la propuesta</t>
  </si>
  <si>
    <t>Num. 3, art. 4</t>
  </si>
  <si>
    <t>2.8.2</t>
  </si>
  <si>
    <t>Envío de la propuesta de anteproyecto de presupuesto de la Unidad de Desarrollo y Análisis Estadístico</t>
  </si>
  <si>
    <t>Matriz</t>
  </si>
  <si>
    <t>Instructivo</t>
  </si>
  <si>
    <t>Instructivos</t>
  </si>
  <si>
    <t>Ficha Actualizada</t>
  </si>
  <si>
    <t>Documento con diagnóstico</t>
  </si>
  <si>
    <t>Documento primera versión</t>
  </si>
  <si>
    <t>Documento con oportunidades de mejora</t>
  </si>
  <si>
    <t>Documento con resultados socialización</t>
  </si>
  <si>
    <t>Documento Aprobado</t>
  </si>
  <si>
    <t>Proyectos formulados y registrados</t>
  </si>
  <si>
    <t>Ejemplares</t>
  </si>
  <si>
    <t>Recursos  aprobados por CSJ - Plan inversión 2017 
(pesos)</t>
  </si>
  <si>
    <t>Recursos  vigentes apropiados según SIIF</t>
  </si>
  <si>
    <t>Modalidad y Numero del contrato (Inversión)</t>
  </si>
  <si>
    <r>
      <t xml:space="preserve">Cantidad de entregables pendientes por contratar </t>
    </r>
    <r>
      <rPr>
        <b/>
        <sz val="10"/>
        <color theme="5"/>
        <rFont val="Arial"/>
        <family val="2"/>
      </rPr>
      <t>(FORMULA)</t>
    </r>
  </si>
  <si>
    <t>Fecha de inicio</t>
  </si>
  <si>
    <t xml:space="preserve">INFRAESTRUCTURA JUDICIAL </t>
  </si>
  <si>
    <t xml:space="preserve">Adquirir, construir, y adecuar la infraestructura física  al servicio de la Rama Judicial </t>
  </si>
  <si>
    <t>Seguridad, justicia y democracia para la construcción de la paz</t>
  </si>
  <si>
    <t xml:space="preserve">Construcción de infraestructura propia del sector </t>
  </si>
  <si>
    <t xml:space="preserve">Administración de Justicia </t>
  </si>
  <si>
    <t>Construcción y Dotación Sedes Despachos Judiciales para Ciudades Intermedias y Cabeceras de Circuito a Nivel Nacional</t>
  </si>
  <si>
    <t>UNIDAD DE INFRAESTRUCTURA FÍSICA</t>
  </si>
  <si>
    <t>Realizar la terminación de la construcción del Palacio de Justicia de Zipaquirá - Cundinamarca</t>
  </si>
  <si>
    <t>PSAA12-9719 de 2012 artículo 11</t>
  </si>
  <si>
    <t>M2 OBRA TERMINADA</t>
  </si>
  <si>
    <t>Contrato de Obra 134 de 2017
Contrato de Interventoría 142 de 2017</t>
  </si>
  <si>
    <t>Los Tiempos mínimos que duran los procesos de contratación inciden  en el cumplimiento de los cronogramas de actividades establecidos  para cada  contrato</t>
  </si>
  <si>
    <t>Elaborar el Marco Lógico</t>
  </si>
  <si>
    <t>Presentar el plan de inversiones para aprobación al CSJ</t>
  </si>
  <si>
    <t>Obtener el sustento de aprobación del Plan de Inversiones</t>
  </si>
  <si>
    <t>Acto Administrativo Acuerdo</t>
  </si>
  <si>
    <t xml:space="preserve">Realizar el trámite Traslado Presupuestal  ante el DNP </t>
  </si>
  <si>
    <t>Documento  concepto favorable emitido por DNP</t>
  </si>
  <si>
    <t>Realizar el trámite Traslado Presupuestal Ministerio de Hacienda</t>
  </si>
  <si>
    <t>Documento  concepto favorable emitido por MHCP</t>
  </si>
  <si>
    <t>1,1,6</t>
  </si>
  <si>
    <t>Elaborar estudios previos
Estudio de Mercado
Análisis de Sector
Matriz de Riesgos
Formato de Estudio previo</t>
  </si>
  <si>
    <t>Por proceso de contratación</t>
  </si>
  <si>
    <t>1,1,7</t>
  </si>
  <si>
    <t>Soportar técnicamente a la Unidad Administrativa de la DEAJ para la elaboración de los Pre pliegos y  Pliegos de condiciones</t>
  </si>
  <si>
    <t xml:space="preserve">Documentos </t>
  </si>
  <si>
    <t>1,1,8</t>
  </si>
  <si>
    <t>Realizar la supervisión técnica del contrato de interventoría</t>
  </si>
  <si>
    <t>Documentos de Informe</t>
  </si>
  <si>
    <t>Adelantar el proceso de contratación para  Construir, Suministrar e instalar equipos especiales e interventoría técnica  de la  sede despachos judiciales de  Buga.</t>
  </si>
  <si>
    <t>M2 OBRA NEGRA CONSTRUIDA</t>
  </si>
  <si>
    <t>Esta actividad no se ejecutó porque los recursos para la construcción de la sede fueron aprobados en julio 19  de 2017, el acuerdo de aprobación PCSJA17-10747 salido con fecha agosto 22, se evalúo la posibilidad de ejecución y el riesgo de incumplimiento por el contratista era alto, así que la  Dirección de la Unidad consideró conveniente aplazar al contratación para el año 2018</t>
  </si>
  <si>
    <t xml:space="preserve">Realizar el trámite  de aprobación de vigencias futuras  ante el DNP </t>
  </si>
  <si>
    <t>Documento Concepto Favorable</t>
  </si>
  <si>
    <t>1.2.5</t>
  </si>
  <si>
    <t>Realizar el trámite de vigencia futuras ante  Ministerio de Hacienda</t>
  </si>
  <si>
    <t>1.2.6</t>
  </si>
  <si>
    <t>1.2.7</t>
  </si>
  <si>
    <t>1.2.8</t>
  </si>
  <si>
    <t>Contratar la consultoría técnica para la elaboración de los estudios técnicos, diseños  y trámite de la licencia de construcción  para la sede  Despachos Judiciales de el Guamo - Tolima</t>
  </si>
  <si>
    <t>ESTUDIOS</t>
  </si>
  <si>
    <t>Contrato de Consultoría 158 de 2017
Contrato de Interventoría 169 de 2017</t>
  </si>
  <si>
    <t>1,3,1</t>
  </si>
  <si>
    <t>1,3,2</t>
  </si>
  <si>
    <t>1,3,3</t>
  </si>
  <si>
    <t>1,3,4</t>
  </si>
  <si>
    <t>1,3,5</t>
  </si>
  <si>
    <t>1,3,6</t>
  </si>
  <si>
    <t>Contratar la consultoría técnica para la elaboración de los estudios técnicos, diseños  y trámite de la licencia de construcción  para la sede  Despachos Judiciales de Sogamoso - Boyacá</t>
  </si>
  <si>
    <t>Esta actividad no se ejecutó porque el  tramite de donación no alcanzó a concluir antes del mes de septiembre de 2017</t>
  </si>
  <si>
    <t>1,4,1</t>
  </si>
  <si>
    <t xml:space="preserve">Solicitar a la Dirección Seccional de Tunja - Boyacá, la relación de ofertas de lotes para seleccionar un predio en el cual se pueda adelantar la construcción de una nueva  sede para los despachos judiciales de Sogamoso. 
</t>
  </si>
  <si>
    <t>1,4,2</t>
  </si>
  <si>
    <t>Realizar el estudio de títulos y términos de referencia para trámite de Donación</t>
  </si>
  <si>
    <t>1,4,3</t>
  </si>
  <si>
    <t>Elaborar el concepto técnico</t>
  </si>
  <si>
    <t>1,4,4</t>
  </si>
  <si>
    <t>1,4,5</t>
  </si>
  <si>
    <t>1,4,6</t>
  </si>
  <si>
    <t>1,4,7</t>
  </si>
  <si>
    <t>Elaborar estudios previos 
Análisis de sector
Estudio de Mercado
Matriz de Riesgos
Formato de estudios Previos</t>
  </si>
  <si>
    <t>1,4,8</t>
  </si>
  <si>
    <t>1,4,9</t>
  </si>
  <si>
    <t>Documento de Informes</t>
  </si>
  <si>
    <t>Contratar la consultoría técnica para la elaboración de los estudios técnicos, diseños  y trámite de la licencia de Construcción para la sede  Despachos Judiciales de Itagüí - Antioquia</t>
  </si>
  <si>
    <t>1,5,1</t>
  </si>
  <si>
    <t xml:space="preserve">Solicitar a la Dirección Seccional de Medellín - Antioquia la relación de ofertas de lotes para seleccionar un predio en el cual se pueda adelantar la construcción de una nueva  sede para los despachos judiciales de Itagüí
</t>
  </si>
  <si>
    <t>1,5,2</t>
  </si>
  <si>
    <t>1,5,3</t>
  </si>
  <si>
    <t>1,5,4</t>
  </si>
  <si>
    <t>1,5,5</t>
  </si>
  <si>
    <t>1,5,6</t>
  </si>
  <si>
    <t>1,5,7</t>
  </si>
  <si>
    <t>1,5,8</t>
  </si>
  <si>
    <t>1,5,9</t>
  </si>
  <si>
    <t>Contratar la consultoría técnica para la elaboración de los estudios técnicos, diseños  y trámite de la licencia de Construcción para la sede  Despachos Judiciales de  Puerto Carreño Vichada</t>
  </si>
  <si>
    <t>Contrato de Consultoría  160 de 2017</t>
  </si>
  <si>
    <t>11/12/20017</t>
  </si>
  <si>
    <t>1,6,1</t>
  </si>
  <si>
    <t>1,6.2</t>
  </si>
  <si>
    <t>1,6,3</t>
  </si>
  <si>
    <t>1,6.4</t>
  </si>
  <si>
    <t>1,6,5</t>
  </si>
  <si>
    <t>1,6.6</t>
  </si>
  <si>
    <t>Contratar la consultoría técnica para la elaboración de los estudios técnicos, diseños  y trámite de la licencia de Construcción para la sede  Despachos Judiciales de  Los Patios Norte de Santander</t>
  </si>
  <si>
    <t>Contrato de Consultoría N° 194 de 2017</t>
  </si>
  <si>
    <t>1,7,1</t>
  </si>
  <si>
    <t>1,7.2</t>
  </si>
  <si>
    <t>1,7,3</t>
  </si>
  <si>
    <t>1,7,4</t>
  </si>
  <si>
    <t>1,7,5</t>
  </si>
  <si>
    <t>1,7.6</t>
  </si>
  <si>
    <t>Contratar la consultoría técnica para la elaboración de los estudios técnicos, diseños  y trámite de la licencia de Construcción para la sede  Despachos Judiciales de Belén de los Andaquies</t>
  </si>
  <si>
    <t>Contrato de Consultoría174 de 2017</t>
  </si>
  <si>
    <t>1,8,1</t>
  </si>
  <si>
    <t>1,8.2</t>
  </si>
  <si>
    <t>1,8,3</t>
  </si>
  <si>
    <t>1,8,4</t>
  </si>
  <si>
    <t>1,8,5</t>
  </si>
  <si>
    <t>1,8.6</t>
  </si>
  <si>
    <t>Construcción, Adquisición, Adecuación y Dotación Sedes y Salas de Audiencias para la Implementación del Sistema Oral a Nivel Nacional</t>
  </si>
  <si>
    <t>Adelantar  los proceso de contratación para ejecutar obras civiles, adecuaciones y dotaciones  para  salas de audiencias, despachos y centros de servicios en la zona 1</t>
  </si>
  <si>
    <t>SALAS, DESPACHOS Y CENTROS DE SERVICIOS</t>
  </si>
  <si>
    <t>Contrato  obra  146 de 2015 Adición
Contrato de Interventoría 147 de 2015 adición 
Contrato de Obra 115 de 2017
Contrato de Interventoría 127 de 2017</t>
  </si>
  <si>
    <t xml:space="preserve">Con la totalidad de los recursos contratados se proyecta construir y/o adecuar y/o dotar con mobiliario:
- 35 despachos
- 46 salas de audiencias
- 64 salas para juzgados promiscuos municipales
- 1 Centro de servicios
- 63 puestos de trabajo Principalmente para  la sede de los  despachos judiciales del el Poblado 
</t>
  </si>
  <si>
    <t>1,9,1</t>
  </si>
  <si>
    <t>1,9,2</t>
  </si>
  <si>
    <t>1,9,3</t>
  </si>
  <si>
    <t>1,9,4</t>
  </si>
  <si>
    <t>1,9,5</t>
  </si>
  <si>
    <t>1,9,6</t>
  </si>
  <si>
    <t>1,9,7</t>
  </si>
  <si>
    <t>1,9,8</t>
  </si>
  <si>
    <t>Adelantar  los proceso de contratación para ejecutar obras civiles, adecuaciones y dotaciones  para  salas de audiencias, despachos y centros de servicios en la zona 2
 Cundinamarca y Bogotá</t>
  </si>
  <si>
    <t>Contrato de Obra 89 de 2017
Contrato de Interventoría 99 de 2017</t>
  </si>
  <si>
    <t xml:space="preserve">Se proyecta construir y/o adecuar y/o dotar con mobiliario :
- 21  despachos
-  50 salas de audiencias (5 en el Hernando Morales Molina, 5 en el Virrey y 20 en el complejo de Paloquemao)
-1 sala para Juzgado promiscuo municipal
- 1 centro de servicios </t>
  </si>
  <si>
    <t>1,10,1</t>
  </si>
  <si>
    <t>1,10,2</t>
  </si>
  <si>
    <t>1,10,3</t>
  </si>
  <si>
    <t>1,10,4</t>
  </si>
  <si>
    <t>1,10,5</t>
  </si>
  <si>
    <t>1,10,6</t>
  </si>
  <si>
    <t>1,10,7</t>
  </si>
  <si>
    <t>1,10,8</t>
  </si>
  <si>
    <t>Adelantar  los proceso de contratación para ejecutar obras civiles, adecuaciones y dotaciones  para  salas de audiencias, despachos y centros de servicios en la zona 3
Atlántico, Guajira, Magdalena, Sucre, Cesar, Bolívar y Córdoba</t>
  </si>
  <si>
    <t>Contrato de Obra 86 de 2017
Contrato de Interventoría 96 de 2017</t>
  </si>
  <si>
    <t>Con la totalidad de los recursos se Proyecta construir en total y/o adecuar y dotar con mobiliario:
- 30 despachos
- 83  salas de audiencias
- 24 Salas para juzgados promiscuos municipales
- 2 centros de servicios
 10  salas a dotar con únicamente con mobiliario</t>
  </si>
  <si>
    <t>1,11,1</t>
  </si>
  <si>
    <t>1,11,2</t>
  </si>
  <si>
    <t>1,11,3</t>
  </si>
  <si>
    <t>1,11,4</t>
  </si>
  <si>
    <t>1,11,5</t>
  </si>
  <si>
    <t>1,11,6</t>
  </si>
  <si>
    <t>1,11,7</t>
  </si>
  <si>
    <t>1,11,8</t>
  </si>
  <si>
    <t>Adelantar  los proceso de contratación para ejecutar obras civiles, adecuaciones y dotaciones  para  salas de audiencias, despachos y centros de servicios en la zona 4
Neiva Huila</t>
  </si>
  <si>
    <t>Esta actividad no se contrato porque se presentaron dificultades en la titularidad del predio en el cual se pretendía adelantar la contratación, por ende se aplazó para iniciar durante el año 2018</t>
  </si>
  <si>
    <t>1,12,1</t>
  </si>
  <si>
    <t>1,12,2</t>
  </si>
  <si>
    <t>1,12,3</t>
  </si>
  <si>
    <t>1,12,4</t>
  </si>
  <si>
    <t>1,12,5</t>
  </si>
  <si>
    <t>1,12,6</t>
  </si>
  <si>
    <t>1,12,7</t>
  </si>
  <si>
    <t>1,12,8</t>
  </si>
  <si>
    <t>Adelantar  los proceso de contratación para ejecutar obras civiles, adecuaciones y dotaciones  para  salas de audiencias, despachos y centros de servicios en la  zona 5
Cauca, Nariño, Putumayo, Tolima y Caquetá</t>
  </si>
  <si>
    <t>Contrato de Obra 113 de 2017
Contrato de Interventoría 120 de 2017</t>
  </si>
  <si>
    <t>Se Proyecta construir y/o adecuar y dotar con mobiliario  así como un edificio nuevo en Garzon  con 200 m2 y demolición adecuación  y dotación en Pitalito para:
- 16 despachos
-  37 salas de audiencias
- 33 salas para juzgados promiscuos</t>
  </si>
  <si>
    <t>1,13,1</t>
  </si>
  <si>
    <t>1,13,2</t>
  </si>
  <si>
    <t>1,13,3</t>
  </si>
  <si>
    <t>1,13,4</t>
  </si>
  <si>
    <t>1,13,5</t>
  </si>
  <si>
    <t>1,13,6</t>
  </si>
  <si>
    <t>1,13,7</t>
  </si>
  <si>
    <t>1,13,8</t>
  </si>
  <si>
    <t>Adelantar  los proceso de contratación para ejecutar obras civiles, adecuaciones y dotaciones  para  salas de audiencias, despachos y centros de servicios en la  zona 6:
Valle del Cauca, Santander y Norte de Santander, Arauca.</t>
  </si>
  <si>
    <t>Contrato de Obra 107 de 2017
Contrato de Interventoría 129 de 2017</t>
  </si>
  <si>
    <t>Se Proyecta construir y/o adecuar y dotar con mobiliario,  así como la Construcción de un edificio exclusivo para la oralidad en el municipio de Palmira en un área estimada de 1.000 m2  para:
– 9 despachos 
- 44 salas de audiencias
- 70 Juzgados promiscuos municipales</t>
  </si>
  <si>
    <t>1,14,1</t>
  </si>
  <si>
    <t>1,14,2</t>
  </si>
  <si>
    <t>1,14,3</t>
  </si>
  <si>
    <t>1,14,4</t>
  </si>
  <si>
    <t>1,14,5</t>
  </si>
  <si>
    <t>1,14,6</t>
  </si>
  <si>
    <t>1,14,7</t>
  </si>
  <si>
    <t>1,14,8</t>
  </si>
  <si>
    <t xml:space="preserve">Adelantar  los proceso de contratación para ejecutar obras civiles, adecuaciones y dotaciones  para  salas de audiencias, despachos y centros de servicios para al implementación del sistema oral en lo contencioso administrativo a nivel nacional vigencias 2017-2018
</t>
  </si>
  <si>
    <t>Contrato de Obra 1 40 de 2017
Contrato de Interventoría 146 de 2017</t>
  </si>
  <si>
    <t xml:space="preserve">Se proyecta construir y/o adecuar y/o dotar con mobiliario  implementación del sistema oral en lo contencioso administrativo a nivel nacional vigencias 2017-2018
- 41 despachos
- 28 salas de audiencias
</t>
  </si>
  <si>
    <t>1,15,1</t>
  </si>
  <si>
    <t>1,15,2</t>
  </si>
  <si>
    <t>1,15,3</t>
  </si>
  <si>
    <t>1,15,4</t>
  </si>
  <si>
    <t>1,15,5</t>
  </si>
  <si>
    <t>1,15,6</t>
  </si>
  <si>
    <t>1,15,7</t>
  </si>
  <si>
    <t>1,15,8</t>
  </si>
  <si>
    <t>Construcción sede Despachos Judiciales de Soacha - Cundinamarca</t>
  </si>
  <si>
    <t>Realizar la terminación de la construcción del Palacio de Justicia de Soacha - Cundinamarca</t>
  </si>
  <si>
    <t>M2 de infraestructura física construida en obra Blanca</t>
  </si>
  <si>
    <t xml:space="preserve">Esta actividad no se  ejecutó porque las empresas de servicios públicos del municipio  de Soacha,  a  Dic. 31 no habían  aprobado los diseños para la conexiones definitivas, 
</t>
  </si>
  <si>
    <t>1,16,1</t>
  </si>
  <si>
    <t xml:space="preserve">Elaborar el Balance del Contrato de obra Actual
</t>
  </si>
  <si>
    <t>1,16,2</t>
  </si>
  <si>
    <t>Solicitar Viabilidad Jurídica</t>
  </si>
  <si>
    <t>1,16,3</t>
  </si>
  <si>
    <t>1,16,4</t>
  </si>
  <si>
    <t>1,16,5</t>
  </si>
  <si>
    <t>1,16,6</t>
  </si>
  <si>
    <t>Tramitar adición (Unidad de Asistencia Legal)</t>
  </si>
  <si>
    <t>1,16,7</t>
  </si>
  <si>
    <t>Documento Informe</t>
  </si>
  <si>
    <t>Construcción Despachos Judiciales Calarcá Quindío</t>
  </si>
  <si>
    <t>Realizar la terminación de la construcción del Palacio de Justicia de Calarcá - Quindío</t>
  </si>
  <si>
    <t>Contrato de obra 093 de 2015
Contrato de interventoría 130 de 2015</t>
  </si>
  <si>
    <t>Este inmueble ya fue  entregado al servicio  de los usuarios y a la Dirección Seccional de Armenia Quindío para su administración el 13 de octubre de 2017</t>
  </si>
  <si>
    <t>1,17,1</t>
  </si>
  <si>
    <t>1,17,2</t>
  </si>
  <si>
    <t>Por contrato</t>
  </si>
  <si>
    <t>1,17,3</t>
  </si>
  <si>
    <t>1,17,4</t>
  </si>
  <si>
    <t>1,17,5</t>
  </si>
  <si>
    <t>1,17,6</t>
  </si>
  <si>
    <t>Por Contrato</t>
  </si>
  <si>
    <t>1,17,7</t>
  </si>
  <si>
    <t>ANUAL</t>
  </si>
  <si>
    <t>Construcción Sedes Juzgados Promiscuos Municipales a Nivel Nacional</t>
  </si>
  <si>
    <t>Adelantar  los proceso de contratación para la Construcción de 10 sedes judiciales para juzgados promiscuos municipales en los cuales la Rama Judicial ya dispone de lotes</t>
  </si>
  <si>
    <t>Contratos de obra N° 183,185 y 190 de 2017
Contratos de obra N° 206,210 y 224 de 2017</t>
  </si>
  <si>
    <t>Se contrato la construcción de 10 sedes judiciales en 10 municipios que han sido priorizados  de acuerdo con los lineamientos del Consejo Superior y en los cuales ya  se cuenta con lote.
Este proyecto reemplazó el Proyecto de Fortalecimiento Institucional que estaba incluido en el Plan Sectorial de Desarrollo de acuerdo con instrucciones del DNP en la revisión del Portafolio de inversiones de la Rama Judicial.</t>
  </si>
  <si>
    <t>1,18,1</t>
  </si>
  <si>
    <t>1,18,2</t>
  </si>
  <si>
    <t>1,18,3</t>
  </si>
  <si>
    <t>1,18,4</t>
  </si>
  <si>
    <t>1,18,5</t>
  </si>
  <si>
    <t>1,18,6</t>
  </si>
  <si>
    <t>1,18,7</t>
  </si>
  <si>
    <t>1,18,8</t>
  </si>
  <si>
    <t>Adquisición, Adecuación y Dotación de Inmuebles y/o Lotes de Terreno para la Infraestructura Propia del Sector a Nivel Nacional</t>
  </si>
  <si>
    <t>Adquisición adecuación y dotación  de inmuebles y/o lotes de terreno para la infraestructura propia del sector a nivel nacional</t>
  </si>
  <si>
    <t>Acuerdo Específico de Cooperación N° 218 Agencia inmobiliario Virgilio Barco Vargas
Contrato de promesa de  Compraventa 050 de 2017</t>
  </si>
  <si>
    <t xml:space="preserve">
Considerando que este proyecto tubo una inyección importante de recursos, se suscribió el Acuerdo Especifico de Cooperación y Colaboración N° 218 con la Agencia Nacional inmobiliaria Virgilio Barco Vargas.
Por lo anterior La meta propuesta de 5.000 M2 de infraestructura física adquirida  será superada ampliamente  debido a la   adición de recursos  y por la inclusión de más ofertas de inmuebles, la cual será cuantificada una vez se de cumplimiento al objeto contractual del Acuerdo Específico 218 de 2017.
Es importante anotar que el número de metros cuadrados adquiridos dependerá del valor del metro cuadrado vigente.</t>
  </si>
  <si>
    <t>1,19,1</t>
  </si>
  <si>
    <t xml:space="preserve">Revisar las ofertas de inmuebles y priorizar
</t>
  </si>
  <si>
    <t>1,19,2</t>
  </si>
  <si>
    <t>1,19,3</t>
  </si>
  <si>
    <t>1,19,4</t>
  </si>
  <si>
    <t>1,19,5</t>
  </si>
  <si>
    <t>1,19,6</t>
  </si>
  <si>
    <t>Elaborar estudios previos 
Matriz de Riesgos
Formato de estudios Previos</t>
  </si>
  <si>
    <t>1,19,7</t>
  </si>
  <si>
    <t>Realizar el proceso de compraventa</t>
  </si>
  <si>
    <t>Por predio</t>
  </si>
  <si>
    <t>Escrituras Registradas</t>
  </si>
  <si>
    <t>1,19,8</t>
  </si>
  <si>
    <t>Recibir los inmuebles adquiridos</t>
  </si>
  <si>
    <t>Documento Acta de Recibo de Inmueble</t>
  </si>
  <si>
    <t>1,19,9</t>
  </si>
  <si>
    <t>suscribir Acuerdo de Cooperación  para compra de inmuebles</t>
  </si>
  <si>
    <t>vigencia del Acuerdo</t>
  </si>
  <si>
    <t>Acuerdo Firmado</t>
  </si>
  <si>
    <t>Mejoramiento y mantenimiento de Infraestructura Física a Nivel Nacional</t>
  </si>
  <si>
    <t xml:space="preserve">
Distribuir los   recursos a las Direcciones Seccionales de acuerdo con el consolidado de necesidades que hayan sido reportadas y que estén de acuerdo con los criterios de priorización</t>
  </si>
  <si>
    <t>NUMERO</t>
  </si>
  <si>
    <t>1,20,1</t>
  </si>
  <si>
    <t>Consolidar la matriz de necesidades de recursos para mantenimiento preventivo y correctivo  en cada una de las Direcciones Seccionales.</t>
  </si>
  <si>
    <t>Documento Excel</t>
  </si>
  <si>
    <t>1,20,2</t>
  </si>
  <si>
    <t>Elaborar la propuesta de distribución de recursos, descontando los montos que ya fueron comprometidos como vigencias futuras en 2016.</t>
  </si>
  <si>
    <t>1,20,3</t>
  </si>
  <si>
    <t>1,20,4</t>
  </si>
  <si>
    <t>1,20,5</t>
  </si>
  <si>
    <t>1,20,6</t>
  </si>
  <si>
    <t xml:space="preserve">Obtener el sustento de distribución de recursos a las Direcciones Seccionales </t>
  </si>
  <si>
    <t xml:space="preserve">Realizar las obras civiles, adecuaciones y dotaciones  de mobiliario para los pisos  4, 5, 6  Y 7 del edificio la bolsa de la ciudad de Bogotá </t>
  </si>
  <si>
    <t>SEDES</t>
  </si>
  <si>
    <t>Contratos de obra N° 189
Contratos de obra N° 217 de 2017</t>
  </si>
  <si>
    <t xml:space="preserve">Contratación de la interventoría técnica, administrativa, financiera contable y jurídica para  las obras civiles, adecuaciones y dotaciones mobiliario para los pisos  4, 5, 6  Y 7 del edifico la bolsa de la ciudad de Bogotá </t>
  </si>
  <si>
    <t>1,21,1</t>
  </si>
  <si>
    <t>1,21,2</t>
  </si>
  <si>
    <t>1,21,3</t>
  </si>
  <si>
    <t>1,21,4</t>
  </si>
  <si>
    <t>1,21,5</t>
  </si>
  <si>
    <t>1,21,6</t>
  </si>
  <si>
    <t>1,21,7</t>
  </si>
  <si>
    <t>1,21,8</t>
  </si>
  <si>
    <t>Realizar  para la  ejecución de las obras de  Mantenimientos eléctricos y de cubiertas y exteriores en el edificio del Almacén General</t>
  </si>
  <si>
    <t xml:space="preserve">Aceptación de Oferta  N° 123 de 2017
</t>
  </si>
  <si>
    <t>Contratación a nivel central para la  ejecución de las obras de  Mantenimientos eléctricos y de cubiertas y exteriores en el edificio del Almacén General</t>
  </si>
  <si>
    <t>1,22,1</t>
  </si>
  <si>
    <t>1,22,2</t>
  </si>
  <si>
    <t>1,22,3</t>
  </si>
  <si>
    <t>1,22,6</t>
  </si>
  <si>
    <t>1,22,7</t>
  </si>
  <si>
    <t>Adquirir e instalar de mobiliario Oficina abierta mobiliario para  Tribunales, Juzgados  y  Coordinación del palacio de Justicia de San Andrés</t>
  </si>
  <si>
    <t>Contrato de Compraventa e Instalación 155 de 2017</t>
  </si>
  <si>
    <t>Contratación a nivel central  para  Adquirir e instalar de mobiliario Oficina abierta mobiliario para  Tribunales, Juzgados  y  Coordinación del palacio de Justicia de San Andrés</t>
  </si>
  <si>
    <t>1,23,1</t>
  </si>
  <si>
    <t>1,23,2</t>
  </si>
  <si>
    <t>1,23,3</t>
  </si>
  <si>
    <t>1,23,4</t>
  </si>
  <si>
    <t>1,23,5</t>
  </si>
  <si>
    <t>Contratar el suministro e instalación mobiliario para  la  Sede de los  despachos judiciales Bogotá - CAN</t>
  </si>
  <si>
    <t>Contrato de Compraventa y Suministros N° 87 de 2017</t>
  </si>
  <si>
    <t>Contratación a nivel central  para el suministro e instalación mobiliario para  la  Sede de los  despachos judiciales Bogotá - CAN</t>
  </si>
  <si>
    <t>1,24,1</t>
  </si>
  <si>
    <t>1,24,2</t>
  </si>
  <si>
    <t>1,24,3</t>
  </si>
  <si>
    <t>1,24,4</t>
  </si>
  <si>
    <t>1,24,5</t>
  </si>
  <si>
    <t>MEJORAMIENTO Y MANTENIMIENTO DE INFRAESTRUCTURA FÍSICA A NIVEL NACIONAL  EN EL EDIFICO LA BOLSA</t>
  </si>
  <si>
    <t>Resolución 5214 de 2017</t>
  </si>
  <si>
    <t>ESTOS RECURSOS CORRESPONDEN A UNA CUOTA EXTRAORDINARIA DE ADMINSITRACIÓN PARA ACTUALIZAR LAS INSTALACIONES ELECTRICAS EN TODO EL EDIFICIO DE LA BOLSA DE BOGOTA</t>
  </si>
  <si>
    <t>1,25,1</t>
  </si>
  <si>
    <t>Contratar la  ejecución de las  obras de  impermeabilización del palacio de Justicia de Bogota</t>
  </si>
  <si>
    <t>Contrato de obra 180 de 2017</t>
  </si>
  <si>
    <t>ESTA CONTRATACIÓN ES DEL NIVEL CENTRAL PERO SE EJECUTA A TRAVÉS DE LA ADMINISTRACIÓN DEL PALACIO DE JUSTICIA DE BOGOTÁ</t>
  </si>
  <si>
    <t>Dirigir y coordinar el desarrollo del catastro físico de la Rama Judicial.</t>
  </si>
  <si>
    <t>Prestar asesoría en la elaboración y  actualización del inventario del estado y avalúo de los bienes inmuebles de la Rama Judicial</t>
  </si>
  <si>
    <t>Carpetas Soporte</t>
  </si>
  <si>
    <t>Realizar los estudios de títulos de propiedad y legalizar los mismos a nombre de la Nación - Consejo Superior de la Judicatura</t>
  </si>
  <si>
    <t>Documentos concepto// Oficios</t>
  </si>
  <si>
    <t>Realizar los estudios de los Acuerdo Municipales u Ordenanzas  Departamentales que autoricen las donaciones a favor de la Nación Consejo superior de la Judicatura</t>
  </si>
  <si>
    <t>Por demanda</t>
  </si>
  <si>
    <t>Documento estudio de títulos</t>
  </si>
  <si>
    <t>Actualizar y elaborar informe general de inmuebles de la Rama Judicial</t>
  </si>
  <si>
    <t xml:space="preserve">Consolidar la información reportada por las Direcciones Seccionales respecto a los contratos de Comodato y arriendos de Inmuebles </t>
  </si>
  <si>
    <t>semestral</t>
  </si>
  <si>
    <t>Identificar en forma oportuna las necesidades que en materia de infraestructura se requieran para el adecuado cumplimiento de la función judicial administrativa</t>
  </si>
  <si>
    <t>Consolidar la matriz de necesidades  de  mejoramiento y mantenimiento y de recursos de todo el país con base en la información suministrada por las Direcciones Seccionales</t>
  </si>
  <si>
    <t xml:space="preserve">Diseñar y tramitar circular para solicitar inventario de necesidades  de infraestructura física  a   las direcciones seccionales </t>
  </si>
  <si>
    <t>anual</t>
  </si>
  <si>
    <t>circular</t>
  </si>
  <si>
    <t xml:space="preserve">Diseñar y tramitar circular para solicitar inventario de necesidades  salas de audiencias a   las direcciones seccionales </t>
  </si>
  <si>
    <t>Consolidar el cuadro de necesidades de infraestructura física a nivel nacional</t>
  </si>
  <si>
    <t xml:space="preserve">Consolidar el cuadro de inmuebles ofrecidos en venta al Consejo superior d de la Judicatura </t>
  </si>
  <si>
    <t>Revisar el cuadro de inmuebles en arriendo y en comodato  par al prestación del servicio d el justicia</t>
  </si>
  <si>
    <t>Documento en Excel</t>
  </si>
  <si>
    <t xml:space="preserve">Elaborar y presentar los proyectos de inversión en infraestructura física para los planes sectoriales de desarrollo, conforme  con las políticas, procedimientos, y directrices del Consejo superior de la Judicatura </t>
  </si>
  <si>
    <t>2,3,1</t>
  </si>
  <si>
    <t>Estimación de costos por proyecto</t>
  </si>
  <si>
    <t>2,3,2</t>
  </si>
  <si>
    <t>Formulación de proyectos Nuevos</t>
  </si>
  <si>
    <t>2,3,3</t>
  </si>
  <si>
    <t>Actualizar el Banco de Proyectos de inversión en el Aplicativo SUIFP</t>
  </si>
  <si>
    <t>FICHA BPIN</t>
  </si>
  <si>
    <t>2,3,5</t>
  </si>
  <si>
    <t>Revisar y ajustar el Marco de Gasto a Mediano Plazo y Marco</t>
  </si>
  <si>
    <t xml:space="preserve"> Documento en Excel</t>
  </si>
  <si>
    <t xml:space="preserve">Acompañar la elaboración del anteproyecto de presupuesto en materia de infraestructura física  </t>
  </si>
  <si>
    <t>2,4,1</t>
  </si>
  <si>
    <t>Actualizar la matriz de priorización de proyectos</t>
  </si>
  <si>
    <t>2,4,2</t>
  </si>
  <si>
    <t>Elaborar anteproyecto de inversión de infraestructura para 2018</t>
  </si>
  <si>
    <t xml:space="preserve">Documento </t>
  </si>
  <si>
    <t>2,4,3</t>
  </si>
  <si>
    <t xml:space="preserve">Elaborar documento de sustentación </t>
  </si>
  <si>
    <t>2,4,5</t>
  </si>
  <si>
    <t>Priorizar proyectos</t>
  </si>
  <si>
    <t>2,4,6</t>
  </si>
  <si>
    <t xml:space="preserve">Elaborar propuesta de asignación de recursos </t>
  </si>
  <si>
    <t>2,4,7</t>
  </si>
  <si>
    <t>Actualizar el Banco de Proyectos en el SUIFP de acuerdo con la cuota asignada</t>
  </si>
  <si>
    <t xml:space="preserve">Dirigir y coordinar el cumplimiento de la ejecución de los proyectos de mantenimiento, construcción y mejoramiento de infraestructura física  </t>
  </si>
  <si>
    <t>2,5,1</t>
  </si>
  <si>
    <t>Preparar el plan operativo para la vigencia 2018</t>
  </si>
  <si>
    <t>Documento Plan operativo</t>
  </si>
  <si>
    <t>2,5,2</t>
  </si>
  <si>
    <t xml:space="preserve">Actualizar el aplicativo Seguimiento a proyecto de inversión SPI del Departamento Nacional de Planeación </t>
  </si>
  <si>
    <t>mensual</t>
  </si>
  <si>
    <t>Aplicativo actualizado</t>
  </si>
  <si>
    <t>2,5,3</t>
  </si>
  <si>
    <t>Obtener reportes de ejecución Presupuestal del SIIF Nación Ministerio de Hacienda</t>
  </si>
  <si>
    <t>2,5,4</t>
  </si>
  <si>
    <t>Actualizar cuadro matriz de seguimiento a contratos</t>
  </si>
  <si>
    <t>2,5,6</t>
  </si>
  <si>
    <t>Presentar informes mensuales de supervisión de contratos e informes de interventorías</t>
  </si>
  <si>
    <t xml:space="preserve">Informes </t>
  </si>
  <si>
    <t>2,5,7</t>
  </si>
  <si>
    <t xml:space="preserve">Realizar el seguimiento en sitio a cada una de las obras </t>
  </si>
  <si>
    <t>Informes de comisión</t>
  </si>
  <si>
    <t>Dirigir y coordinar la evaluación y calificación técnica de las propuestas que se  presenten  en las diferentes contrataciones</t>
  </si>
  <si>
    <t>2,7,1</t>
  </si>
  <si>
    <t>Recibir las propuesta de los oferentes para licitaciones públicas y calificarlas de acuerdo con  los pliegos de condiciones</t>
  </si>
  <si>
    <t>Oficio Remisión de calificaciones</t>
  </si>
  <si>
    <t>2,7,2</t>
  </si>
  <si>
    <t>Recibir las propuesta de los oferentes para los concursos de méritos y calificarlas de acuerdo con  los pliegos de condiciones</t>
  </si>
  <si>
    <t>Dirigir y Coordinar el cumplimiento de la ejecución de los diseños arquitectónicos de los proyectos de infraestructura física  durante la etapa de diseño y construcción.</t>
  </si>
  <si>
    <t>2,8,1</t>
  </si>
  <si>
    <t>Realizar comités de diseño  para revisar y aprobar los diseños</t>
  </si>
  <si>
    <t>Actas de Comité</t>
  </si>
  <si>
    <t xml:space="preserve">Elaborar informes de gestión de la Unidad  para  todos los clientes internos y externos que los soliciten </t>
  </si>
  <si>
    <t>2,9,1</t>
  </si>
  <si>
    <t>Gestionar y consolidar la información para el informe al Congreso sobre la gestión d de la Unidad</t>
  </si>
  <si>
    <t>Documento de Informe</t>
  </si>
  <si>
    <t>2,9,2</t>
  </si>
  <si>
    <t xml:space="preserve">Elaborar el Informe de gestión de la unidad </t>
  </si>
  <si>
    <t>2,9,3</t>
  </si>
  <si>
    <t xml:space="preserve">Diligenciar los formatos de rendición de cuentas para la CGR  de proyectos  que son competencia de la Unidad </t>
  </si>
  <si>
    <t>Formatos   Excel</t>
  </si>
  <si>
    <t>2,9,4</t>
  </si>
  <si>
    <t>Gestionar, consolidar y suministrar  la información solicitada  por la CGR, durante el  ejercicio de auditoria de cada vigencia</t>
  </si>
  <si>
    <t>Documentos informe</t>
  </si>
  <si>
    <t>2,9,5</t>
  </si>
  <si>
    <t xml:space="preserve">Preparar y presentar los informes que solicite el Consejo Superior de la Judicatura </t>
  </si>
  <si>
    <t>Documentos Informe</t>
  </si>
  <si>
    <t>2,9,6</t>
  </si>
  <si>
    <t>Gestionar y consolidar la información todos los informes solicitados por diferentes clientes internos y externos que son competencia de la Unidad</t>
  </si>
  <si>
    <t>Documentos Informes</t>
  </si>
  <si>
    <t xml:space="preserve">Actualmente se ha ejecutado el 35% de los estudios contratados, el contrato está suspendido porque fue necesario ajustar el área contratada </t>
  </si>
  <si>
    <t>Prestar los servicios de alojamiento, alimentación, auditorios, ayudas audiovisuales, transporte terrestre, materiales académicos, organización de eventos y demás servicios que se requieran para el desarrollo y ejecución del VII Curso de Formación Judicial Inicial para los aspirantes a Magistrados y Jueces de la Republica de todas las especialidades y jurisdicciones.</t>
  </si>
  <si>
    <t>PSAA16-10478
(marzo 4 de 2016)</t>
  </si>
  <si>
    <t>Servidores Judiciales Formados</t>
  </si>
  <si>
    <t>Contrato de Prestación de Servicios 058 del 22 de julio del 2016</t>
  </si>
  <si>
    <t>Elaboración del Marco Lógico</t>
  </si>
  <si>
    <t xml:space="preserve">Marco Lógico </t>
  </si>
  <si>
    <t>Elaboración Anexo Técnico</t>
  </si>
  <si>
    <t>Anexo Técnico</t>
  </si>
  <si>
    <t>Supervisión de la Ejecución</t>
  </si>
  <si>
    <t>Permanente</t>
  </si>
  <si>
    <t>Informes de Superivisón</t>
  </si>
  <si>
    <t>???</t>
  </si>
  <si>
    <t>Concepto Técnico para Pago</t>
  </si>
  <si>
    <t>Según Necesidad</t>
  </si>
  <si>
    <t>Conceptos técnicos</t>
  </si>
  <si>
    <t>????</t>
  </si>
  <si>
    <t>Suministro de pasajes aéreos para los asistentes, facilitadores, coordinadores, conferencistas y demás participantes nacionales e internacionales que se requieran para el desarrollo y VII Curso de Formación Judicial Inicial para los aspirantes a Magistrados y Jueces de la Republica de todas las especialidades y jurisdicciones.</t>
  </si>
  <si>
    <t>Contrato de Prestación de Servicios 069 del 09 de Agosto del 2016</t>
  </si>
  <si>
    <t>1.3</t>
  </si>
  <si>
    <t xml:space="preserve">Prestar los servicios profesionales para la elaboración de un documento técnico para las mesas de estudio de la especialidad Penal del VII Curso de Formación Judicial Inicial para Magistrados y Jueces de la República de todas las Especialidades y Jurisdicciones Fase 2, de conformidad al anexo técnico , marco lógico y los procedimientos establecidos por la Escuela Judicial “Rodrigo Lara Bonilla”.  </t>
  </si>
  <si>
    <t>Documento Técnico Entregado</t>
  </si>
  <si>
    <t>Contrato de Prestación de Servicios 095 del 19 de Septiembre del 2016</t>
  </si>
  <si>
    <t>1.4</t>
  </si>
  <si>
    <t xml:space="preserve">Prestar los servicios profesionales para la elaboración de un documento técnico para las mesas de estudio de la especialidad Disciplinario del VII Curso de Formación Judicial Inicial para Magistrados y Jueces de la República de todas las Especialidades y Jurisdicciones Fase 2, de conformidad al anexo técnico , marco lógico y los procedimientos establecidos por la Escuela Judicial “Rodrigo Lara Bonilla”.  </t>
  </si>
  <si>
    <t>1.4.1</t>
  </si>
  <si>
    <t>1.4.2</t>
  </si>
  <si>
    <t>1.4.3</t>
  </si>
  <si>
    <t>1.4.4</t>
  </si>
  <si>
    <t xml:space="preserve">Prestar los servicios profesionales para realizar el apoyo a la supervisión técnica y administrativa sobre el contrato número 069 de 2016 cuyo objeto es: Suministro de pasajes aéreos para los asistentes, facilitadores, coordinadores, conferencistas y demás participantes nacionales e internacionales que se requieran para el desarrollo y ejecución del Plan de Inversiones de la Escuela Judicial “Rodrigo Lara Bonilla”. </t>
  </si>
  <si>
    <t>Supervisión Técnica Ejecutada</t>
  </si>
  <si>
    <t>Contrato de Prestación de Servicios 102 del 23 de Septiembre del 2016</t>
  </si>
  <si>
    <t>1.5.1</t>
  </si>
  <si>
    <t>1.5.2</t>
  </si>
  <si>
    <t xml:space="preserve">Prestar los servicios profesionales para la elaboración de un documento técnico para las mesas de estudio de la especialidad Laboral del VII Curso de Formación Judicial Inicial para Magistrados y Jueces de la República de todas las Especialidades y Jurisdicciones Fase 2, de conformidad al anexo técnico , marco lógico y los procedimientos establecidos por la Escuela Judicial “Rodrigo Lara Bonilla”. </t>
  </si>
  <si>
    <t>Contrato de Prestación de Servicios 103 del 23 de Septiembre del 2016</t>
  </si>
  <si>
    <t>1.6.1</t>
  </si>
  <si>
    <t>1.6.2</t>
  </si>
  <si>
    <t>1.7</t>
  </si>
  <si>
    <t xml:space="preserve">Prestar los servicios profesionales para la elaboración de un documento técnico para las mesas de estudio de la especialidad Familia del VII Curso de Formación Judicial Inicial para Magistrados y Jueces de la República de todas las Especialidades y Jurisdicciones Fase 2, de conformidad al anexo técnico , marco lógico y los procedimientos establecidos por la Escuela Judicial “Rodrigo Lara Bonilla”. </t>
  </si>
  <si>
    <t>Contrato de Prestación de Servicios 104 del 23 de Septiembre del 2016</t>
  </si>
  <si>
    <t>1.7.1</t>
  </si>
  <si>
    <t>1.7.2</t>
  </si>
  <si>
    <t>1.7.3</t>
  </si>
  <si>
    <t>1.7.4</t>
  </si>
  <si>
    <t>1.8</t>
  </si>
  <si>
    <t>Brindar el soporte académico virtual, tecnológico y aulas con ayudas audiovisuales para la ejecución del VII Curso de Formación Judicial Inicial para los aspirantes a Magistrados y Jueces de la Republica de todas las especialidades y jurisdicciones, de conformidad a los lineamientos y metodología establecidos por la Escuela Judicial “Rodrigo Lara Bonilla”.</t>
  </si>
  <si>
    <t>Contrato de Prestación de Servicios 107 del 30 de Septiembre del 2016</t>
  </si>
  <si>
    <t>1.8.1</t>
  </si>
  <si>
    <t>1.8.2</t>
  </si>
  <si>
    <t>1.8.3</t>
  </si>
  <si>
    <t>1.8.4</t>
  </si>
  <si>
    <t>1.9</t>
  </si>
  <si>
    <t>Prestar los servicios profesionales para realizar el apoyo a la supervisión técnica y administrativa sobre el contrato No 58 de 2016 que tiene por objeto “Prestar los servicios de alojamiento, alimentación, auditorios, ayudas audiovisuales, transporte terrestre, materiales académicos, organización de eventos y demás servicios que se requieran para el desarrollo y ejecución del Plan de Formación de la Escuela Judicial “Rodrigo Lara Bonilla”.</t>
  </si>
  <si>
    <t>Contrato de Prestación de Servicios 121 del 25 de Octubre del 2016</t>
  </si>
  <si>
    <t>1.10</t>
  </si>
  <si>
    <t xml:space="preserve">Elaborar diseñar diagramar, publicar, imprimir y reimprimir materiales académicos y demás servicios de publicaciones requeridas para el desarrollo y ejecución del Plan de Formación de la Rama Judicial </t>
  </si>
  <si>
    <t>Materiales Académicos Entregados</t>
  </si>
  <si>
    <t>Contrato de Prestación de Servicios 136 del 30 de Septiembre del 2016</t>
  </si>
  <si>
    <t>1.10.1</t>
  </si>
  <si>
    <t>1.10.2</t>
  </si>
  <si>
    <t>1.10.3</t>
  </si>
  <si>
    <t>1.10.4</t>
  </si>
  <si>
    <t>1.11</t>
  </si>
  <si>
    <t>Contratar los servicios profesionales  para el diseño, complicación y ajuste de casos, talleres y demás documentos de trabajo para el VII Curso de Formación Judicial Inicial para Magistrados y Jueces de la República de todas las Especialidades y Jurisdicciones.</t>
  </si>
  <si>
    <t>Contrato de Prestación de Servicios 141 del 25 de Noviembre del 2016</t>
  </si>
  <si>
    <t>1.11.1</t>
  </si>
  <si>
    <t>1.11.2</t>
  </si>
  <si>
    <t>1.11.3</t>
  </si>
  <si>
    <t>1.11.4</t>
  </si>
  <si>
    <t>Al término del contrato</t>
  </si>
  <si>
    <t>1.12</t>
  </si>
  <si>
    <t>Prestar servicios profesionales para fortalecer la etapa precontractual y poscontractual de las actividades del Plan de Inversiones de la Escuela Judicial “Rodrigo Lara Bonilla”</t>
  </si>
  <si>
    <t xml:space="preserve">PSAA17-10681 
(Junio 9 del 2017) 
PCSAJ17-10682
(junio 13 del 2017)
</t>
  </si>
  <si>
    <t>Contrato de Prestación de Servicios 65 del 21 de Julio del 2017</t>
  </si>
  <si>
    <t>1.12.1</t>
  </si>
  <si>
    <t>1.12.2</t>
  </si>
  <si>
    <t>1.12.3</t>
  </si>
  <si>
    <t>1.12.4</t>
  </si>
  <si>
    <t>1.13</t>
  </si>
  <si>
    <t>Producción de eventos y operación logística que se requieran para el desarrollo y ejecución del Plan de Formación de la Rama Judicial para la anualidad 2017.</t>
  </si>
  <si>
    <t>Contrato de Prestación de Servicios 83 del 04 de septiembre del 2017</t>
  </si>
  <si>
    <t>1.13.1</t>
  </si>
  <si>
    <t>1.13.2</t>
  </si>
  <si>
    <t>1.13.3</t>
  </si>
  <si>
    <t>Semanal</t>
  </si>
  <si>
    <t>1.13.4</t>
  </si>
  <si>
    <t>1.14</t>
  </si>
  <si>
    <t>Realizar la Inscripción de treinta (30) funcionarios judiciales a efectos que pueden participar en el XXXVIII Congreso Colombiano de Derecho Procesal, que se realizará en la ciudad de Cartagena del 6 al 8 de septiembre de 2017.</t>
  </si>
  <si>
    <t>Contrato de Prestación de Servicios 85 del 04 de septiembre del 2017</t>
  </si>
  <si>
    <t>1.14.1</t>
  </si>
  <si>
    <t>1.14.2</t>
  </si>
  <si>
    <t>1.14.3</t>
  </si>
  <si>
    <t>1.14.4</t>
  </si>
  <si>
    <t>1.15</t>
  </si>
  <si>
    <t>Construir un módulo de autoaprendizaje de formación autodirigida sobre Filosofía del Derecho</t>
  </si>
  <si>
    <t>Contrato de Prestación de Servicios 116 del 04 de septiembre del 2017</t>
  </si>
  <si>
    <t>1.15.1</t>
  </si>
  <si>
    <t>1.15.2</t>
  </si>
  <si>
    <t>1.15.3</t>
  </si>
  <si>
    <t>1.15.4</t>
  </si>
  <si>
    <t>1.16</t>
  </si>
  <si>
    <t>Actualizar el módulo de autoaprendizaje de formación autodirigida sobre Ética Judicial</t>
  </si>
  <si>
    <t>Contrato de Prestación de Servicios 125 del 23 de octubre del 2017</t>
  </si>
  <si>
    <t>1.16.1</t>
  </si>
  <si>
    <t>1.16.2</t>
  </si>
  <si>
    <t>1.16.3</t>
  </si>
  <si>
    <t>1.16.4</t>
  </si>
  <si>
    <t>1.17</t>
  </si>
  <si>
    <t>Elaboración de un documento que permita establecer herramientas para la aplicación del enfoque de género en la administración de justicia.</t>
  </si>
  <si>
    <t>Contrato de Prestación de Servicios 128 del 23 de octubre del 2017</t>
  </si>
  <si>
    <t>1.17.1</t>
  </si>
  <si>
    <t>1.17.2</t>
  </si>
  <si>
    <t>1.17.3</t>
  </si>
  <si>
    <t>1.17.4</t>
  </si>
  <si>
    <t>1.18</t>
  </si>
  <si>
    <t>Diseñar y  construir un módulo de autoaprendizaje de formación autodirigida  sobre Derechos Prevalentes de los Niños y Protección Judicial.</t>
  </si>
  <si>
    <t>Contrato de Prestación de Servicios 135 del 25 de octubre del 2017</t>
  </si>
  <si>
    <t>1.18.1</t>
  </si>
  <si>
    <t>1.18.2</t>
  </si>
  <si>
    <t>1.18.3</t>
  </si>
  <si>
    <t>1.18.4</t>
  </si>
  <si>
    <t>1.19</t>
  </si>
  <si>
    <t>Diseñar y construir un protocolo de identificación  de riesgos, vulneraciones y medidas de protección en caso de violaciones a los derechos humanos.</t>
  </si>
  <si>
    <t>Contrato de Prestación de Servicios 136 del 25 de octubre del 2017</t>
  </si>
  <si>
    <t>1.19.1</t>
  </si>
  <si>
    <t>1.19.2</t>
  </si>
  <si>
    <t>1.19.3</t>
  </si>
  <si>
    <t>1.19.4</t>
  </si>
  <si>
    <t>1.20</t>
  </si>
  <si>
    <t>Construir un módulo de formación autodirigida en la especialidad Contencioso Administrativo sobre Medidas cautelares. Autonomía del Juez y Seguridad Jurídica.</t>
  </si>
  <si>
    <t>Contrato de Prestación de Servicios 137 del 25 de octubre del 2017</t>
  </si>
  <si>
    <t>1.20.1</t>
  </si>
  <si>
    <t>1.20.2</t>
  </si>
  <si>
    <t>1.20.3</t>
  </si>
  <si>
    <t>1.20.4</t>
  </si>
  <si>
    <t>1.21</t>
  </si>
  <si>
    <t>Contratar los servicios profesionales académicos para la actualización de los Planes de Estudio de conformidad al modelo pedagógico de la Escuela Judicial "Rodrigo Lara Bonilla"</t>
  </si>
  <si>
    <t>Contrato de Prestación de Servicios 138 del 25 de octubre del 2017</t>
  </si>
  <si>
    <t>1.21.1</t>
  </si>
  <si>
    <t>1.21.2</t>
  </si>
  <si>
    <t>1.21.3</t>
  </si>
  <si>
    <t>1.21.4</t>
  </si>
  <si>
    <t>1.22</t>
  </si>
  <si>
    <t>Construir un módulo de formación autodirigida sobre incorporación y armonización del derecho internacional</t>
  </si>
  <si>
    <t>Contrato de Prestación de Servicios 139 del 25 de octubre del 2017</t>
  </si>
  <si>
    <t>1.22.1</t>
  </si>
  <si>
    <t>1.22.2</t>
  </si>
  <si>
    <t>1.22.3</t>
  </si>
  <si>
    <t>1.22.4</t>
  </si>
  <si>
    <t>1.23</t>
  </si>
  <si>
    <t>Prestar los servicios profesionales para realizar el apoyo a la supervisión del contrato 083 de 2017 cuyo objeto es Producción de eventos y operación logística que se requieran para el desarrollo y ejecución del Plan de Formación de la Rama Judicial para la anualidad 2017.</t>
  </si>
  <si>
    <t>Contrato de Prestación de Servicios 141 del 26 de octubre del 2017</t>
  </si>
  <si>
    <t>1.23.1</t>
  </si>
  <si>
    <t>1.23.2</t>
  </si>
  <si>
    <t>1.24</t>
  </si>
  <si>
    <t>Construir un módulo de formación autodirigida sobre  Responsabilidad médica en la especialidad Civil</t>
  </si>
  <si>
    <t>Contrato de Prestación de Servicios 144 del 31 de octubre del 2017</t>
  </si>
  <si>
    <t>1.24.1</t>
  </si>
  <si>
    <t>1.24.2</t>
  </si>
  <si>
    <t>1.24.3</t>
  </si>
  <si>
    <t>1.24.4</t>
  </si>
  <si>
    <t>1.25</t>
  </si>
  <si>
    <t>La construcción de un (1) documento de lineamientos metodológicos y pedagógicos, seis (6) documentos de identificación de líneas de investigación y un (1) módulo del área penal para el desarrollo y ejecución del Plan de Formación de la Rama Judicial.</t>
  </si>
  <si>
    <t>1.25.1</t>
  </si>
  <si>
    <t>1.25.2</t>
  </si>
  <si>
    <t>1.25.3</t>
  </si>
  <si>
    <t>1.25.4</t>
  </si>
  <si>
    <t>1.26</t>
  </si>
  <si>
    <t>Prestación de servicios profesionales para realizar la asesoría, metodología, y pedagogía en la construcción módulos de formación judicial.</t>
  </si>
  <si>
    <t>Contrato de Prestación de Servicios 154 del 17 de noviembre del 2017</t>
  </si>
  <si>
    <t>1.26.1</t>
  </si>
  <si>
    <t>1.26.2</t>
  </si>
  <si>
    <t>1.26.3</t>
  </si>
  <si>
    <t>1.26.4</t>
  </si>
  <si>
    <t>1.27</t>
  </si>
  <si>
    <t>Construcción de un módulo de  aprendizaje de formación autodirigida sobre Perspectiva de Género en la Administración de Justicia</t>
  </si>
  <si>
    <t>Contrato de Prestación de Servicios 162 del 24 de noviembre del 2017</t>
  </si>
  <si>
    <t>1.27.1</t>
  </si>
  <si>
    <t>1.27.2</t>
  </si>
  <si>
    <t>1.27.3</t>
  </si>
  <si>
    <t>1.27.4</t>
  </si>
  <si>
    <t>1.28</t>
  </si>
  <si>
    <t>Construcción de un Modelo Construir y diseñar una herramienta para la Medición del Impacto en los Programas de Formación de la Escuela Judicial “Rodrigo Lara Bonilla”.</t>
  </si>
  <si>
    <t>Contrato de Prestación de Servicios 184 del 11 de diciembre del 2017</t>
  </si>
  <si>
    <t>1.28.1</t>
  </si>
  <si>
    <t>1.28.2</t>
  </si>
  <si>
    <t>1.28.3</t>
  </si>
  <si>
    <t>1.28.4</t>
  </si>
  <si>
    <t>1.29</t>
  </si>
  <si>
    <t xml:space="preserve">Construir un módulo de aprendizaje auto-dirigido sobre Audiencias y providencias en el Código General del Proceso. </t>
  </si>
  <si>
    <t>Contrato de Prestación de Servicios 186 del 12 de diciembre del 2017</t>
  </si>
  <si>
    <t>1.29.1</t>
  </si>
  <si>
    <t>1.29.2</t>
  </si>
  <si>
    <t>1.29.3</t>
  </si>
  <si>
    <t>1.29.4</t>
  </si>
  <si>
    <t>1.30</t>
  </si>
  <si>
    <t>Construir el módulo de aprendizaje de formación auto-dirigido sobre Tecnologías de la Información y de las Comunicaciones, derechos humanos contextos y evidencia digital.</t>
  </si>
  <si>
    <t>Contrato de Prestación de Servicios 188 del 13 de diciembre del 2017</t>
  </si>
  <si>
    <t>1.30.1</t>
  </si>
  <si>
    <t>1.30.2</t>
  </si>
  <si>
    <t>1.30.3</t>
  </si>
  <si>
    <t>1.30.4</t>
  </si>
  <si>
    <t>1.31</t>
  </si>
  <si>
    <t>Construir un módulo de formación especializada penal sobre sistema probatorio de juicio oral.</t>
  </si>
  <si>
    <t>Contrato de Prestación de Servicios 191 del 13 de diciembre del 2017</t>
  </si>
  <si>
    <t>1.31.1</t>
  </si>
  <si>
    <t>1.31.2</t>
  </si>
  <si>
    <t>1.31.3</t>
  </si>
  <si>
    <t>1.31.4</t>
  </si>
  <si>
    <t>1.32</t>
  </si>
  <si>
    <t>Construir el módulo de aprendizaje de formación auto-dirigido sobre Recursos y nulidades en el Código General del Proceso</t>
  </si>
  <si>
    <t>Contrato de Prestación de Servicios 192 del 14 de diciembre del 2017</t>
  </si>
  <si>
    <t>1.32.1</t>
  </si>
  <si>
    <t>1.32.2</t>
  </si>
  <si>
    <t>1.32.3</t>
  </si>
  <si>
    <t>1.32.4</t>
  </si>
  <si>
    <t>1.33</t>
  </si>
  <si>
    <t>Construir el módulo de aprendizaje de formación auto-dirigido sobre Derecho Fundamental a la Salud.</t>
  </si>
  <si>
    <t>Contrato de Prestación de Servicios 193 del 14 de diciembre del 2017</t>
  </si>
  <si>
    <t>1.33.1</t>
  </si>
  <si>
    <t>1.33.2</t>
  </si>
  <si>
    <t>1.33.3</t>
  </si>
  <si>
    <t>1.33.4</t>
  </si>
  <si>
    <t>PLAN OPERATIVO VIGENCIA 2017</t>
  </si>
  <si>
    <t xml:space="preserve">Unidad de Desarrollo y Análisis Estadístico - Divisón de Reordenamiento </t>
  </si>
  <si>
    <t xml:space="preserve">Unidad de Desarrollo y Análisis Estadístico- División de Estudios Económicos y Financieros </t>
  </si>
  <si>
    <t xml:space="preserve">Unidad de Desarrollo y Análisis Estadístico- División de Estadística </t>
  </si>
  <si>
    <t xml:space="preserve">Unidad de Desarrollo y Análisis Estadístico-División de Estudios Económicos y Financieros </t>
  </si>
  <si>
    <t xml:space="preserve">NFRAESTRUCTURA JUDICIAL </t>
  </si>
  <si>
    <t>PLAN  OPERATIVO VIGENCIA 2017</t>
  </si>
  <si>
    <t xml:space="preserve">DESARROLLO DEL TALENTO HUMANO </t>
  </si>
  <si>
    <t xml:space="preserve">Desarrollar las competencias laborales en el servidor judicial </t>
  </si>
  <si>
    <t xml:space="preserve">ESCUELA JUDICIAL RODRIGO LARA BONILLA </t>
  </si>
  <si>
    <t xml:space="preserve">Capacitación y  formación de funcionarios, empleados judiciales y personal administrativo  </t>
  </si>
  <si>
    <t>Desarrollar las competencias laborales en el servidor judicia</t>
  </si>
  <si>
    <t>Capacitación y  formación de funcionarios, empleados judiciales y personal administrativo</t>
  </si>
  <si>
    <t>TECNOLOGICA</t>
  </si>
  <si>
    <t>Desarrollar el Plan Estratégico Tecnológico de la Rama Judicial</t>
  </si>
  <si>
    <t>ACCESO A LA JUSTICIA FORMAL MEDIANTE TECNOLOGIAS DE LA  INFORMACIÓN Y LAS COMUNICACIONES</t>
  </si>
  <si>
    <t>Administración de justicia</t>
  </si>
  <si>
    <t>Sistematización de Despachos Judiciales a Nivel Nacional</t>
  </si>
  <si>
    <t xml:space="preserve">UNIDAD DE INFORMATICA </t>
  </si>
  <si>
    <t>Eje 1: Modelo de Expediente Electrónico - Desarrollo de nuevas funcionalidades de Justicia XXI Web - Mesa de ayuda de Justicia XXI Web - Implementación y capacitación de Justicia XXI Web -  Fortalecimiento de documentación para Justicia XXI Web</t>
  </si>
  <si>
    <t>175 del 30/07/1996</t>
  </si>
  <si>
    <t>Presentación Plan de Inversion y Documentos Tecnicos para aprobcacion al CSJ</t>
  </si>
  <si>
    <t>Art. 2, literal f</t>
  </si>
  <si>
    <t>Art. 2, literales d, e y g</t>
  </si>
  <si>
    <t>Acuerdo</t>
  </si>
  <si>
    <t>Solicitud de CDP, elaboracion estudios de mercado y estudios previos</t>
  </si>
  <si>
    <t>Solicitud de indicadores ante la Unidad de Planeación</t>
  </si>
  <si>
    <t>Presentación de estudios previos a Unidad de Asistencia Legal y Unidad Adminsitrativa</t>
  </si>
  <si>
    <t>Realizar la supervisión y/o coordinación respectiva de los proyectos</t>
  </si>
  <si>
    <t>Art. 2, literal h</t>
  </si>
  <si>
    <t>Informe de seguimiento</t>
  </si>
  <si>
    <t>Eje 3: Gestión de la Información - Adecuación tecnologica de audio y video para las salas de audiencias, despachos y auditorios de la Rama Judicial a nivel nacional</t>
  </si>
  <si>
    <t>1,2,1</t>
  </si>
  <si>
    <t>Eje 3: Gestión de la Información - Modernización del Parque Tecnológico de infraestructura de Hardware y software</t>
  </si>
  <si>
    <t xml:space="preserve">Eje 3: Gestión de la Información - Modernización del Parque Tecnológico de infraestructura de Hardware y software. </t>
  </si>
  <si>
    <t>Eje 1: Modelo de Expediente Electrónico - Suministro de Insumos de Impresión para los despachos judiciales y oficinas administrativas de la Rama Judicial</t>
  </si>
  <si>
    <t>1,6,2</t>
  </si>
  <si>
    <t>1,6,4</t>
  </si>
  <si>
    <t>1,6,6</t>
  </si>
  <si>
    <t>Eje 2: Justicia en Red - Telecomunicaciones, Conectividad Internet, Conectividad Movil, Correo Electronico (incluye supervisión especializada)</t>
  </si>
  <si>
    <t>1,7,2</t>
  </si>
  <si>
    <t>1,7,6</t>
  </si>
  <si>
    <t>Eje 2: Justicia en Red - Servicio de Datacenter  (incluye supervisión especializada)</t>
  </si>
  <si>
    <t>1,8,2</t>
  </si>
  <si>
    <t>1,8,6</t>
  </si>
  <si>
    <t>Eje 2: Justicia en Red - Servicios de audiencias virtuales para los despachos judiciales, servicios de grabaciónes de audiencias, servicios de video conferencia en salas de audiencia</t>
  </si>
  <si>
    <t>Eje 2: Justicia en Red- Solución para la seguridad de la información alojada en el centro de datos del CAN - fase 1</t>
  </si>
  <si>
    <t>Eje 2: Justicia en Red- Interventoría integral conectividad, data center, servicios de audiencias y video conferencias, servicio de correo, mesa de ayuda e instalación de componentes de salas de audiencias a nivel Nacional.</t>
  </si>
  <si>
    <t>Eje 3: Gestión de la Información - Actualización y soporte de aplicaciones In-House (Fab de SW)</t>
  </si>
  <si>
    <t>Eje 3: Gestión de la Información - Servicios Especializados de actualización y Soporte en Sitio, Sistema Talento humano</t>
  </si>
  <si>
    <t>Eje 3: Gestión de la Información - Actualización y Soporte de Aplicaciones – cobro coactivo</t>
  </si>
  <si>
    <t>Eje 2: Justicia en Red - Cableado estructurado y/o redes inalambricas</t>
  </si>
  <si>
    <t>Eje 3: Gestión de la Información - Supervisión  especializada a los servicios de KACTUS Y SICOF</t>
  </si>
  <si>
    <t>Eje 4: Gestión del Cambio - Servicio de mesa de ayuda, así como el mantenimiento preventivo y correctivo con repuestos para la infraestructura de hardware y redes LAN (incluye supervisión especializada)</t>
  </si>
  <si>
    <t>Software</t>
  </si>
  <si>
    <t>Salas de audiencia</t>
  </si>
  <si>
    <t>Escaneres</t>
  </si>
  <si>
    <t>Switches</t>
  </si>
  <si>
    <t>Servidores</t>
  </si>
  <si>
    <t>Insumos de impresion</t>
  </si>
  <si>
    <t>Enlaces WAN</t>
  </si>
  <si>
    <t>Apoyo tecnico especializado ( aplicaciones)</t>
  </si>
  <si>
    <t>Audiencias virtuales</t>
  </si>
  <si>
    <t>software</t>
  </si>
  <si>
    <t>Informes</t>
  </si>
  <si>
    <t>Sistemas de información actualizados</t>
  </si>
  <si>
    <t>Sistemas de información implementados</t>
  </si>
  <si>
    <t>Insidentes atendidos resueltos</t>
  </si>
  <si>
    <t>Puntos de red instalados y operando</t>
  </si>
  <si>
    <t>Fortalecer el sistema de atención al ciudadano</t>
  </si>
  <si>
    <t>Adquisición, producción y mantenimiento de la dotación administrativa</t>
  </si>
  <si>
    <t>Investigación, formulación y diseño del sistema de archivo judicial y recuperación de la memoría historico judicial como patrimonio nacional</t>
  </si>
  <si>
    <t>CENDOJ División Biblioteca Enrique Low Murtra</t>
  </si>
  <si>
    <t>Apoyo para los encuentros nacionales de relatores y bibliotecas de la Rama Judicial.</t>
  </si>
  <si>
    <t>Acuerdo 2961 de 2005</t>
  </si>
  <si>
    <t>Elaboración del marco lógico</t>
  </si>
  <si>
    <t>Acuerdo PSAA12-9256 de  febrero 16 de 2012</t>
  </si>
  <si>
    <t>Marco lógico</t>
  </si>
  <si>
    <t>Presentación de la actividad para aprobación por parte del CSJ</t>
  </si>
  <si>
    <t>Acuerdo PSAA14-10135 y PSAA16-10552</t>
  </si>
  <si>
    <t xml:space="preserve">Actividad aprobada </t>
  </si>
  <si>
    <t>Apoyo funcional  a la DEAJ en la elaboración de formatos con especificaciones técnicas</t>
  </si>
  <si>
    <t>Proyecto de formato con especificaciones técnicas</t>
  </si>
  <si>
    <t>Acompañamiento funcional a la DEAJ en la étapa precontractual</t>
  </si>
  <si>
    <t>Contrato suscrito por la DEAJ</t>
  </si>
  <si>
    <t>Seguimiento a la ejecución de la actividad</t>
  </si>
  <si>
    <t>Eventos apoyados</t>
  </si>
  <si>
    <t>CENDOJ División de Publicaciones y Divulgación</t>
  </si>
  <si>
    <t>Servicio especializado de actualización, mantenimiento y soporte de la videoteca de la Rama Judicial</t>
  </si>
  <si>
    <t>1,2,2</t>
  </si>
  <si>
    <t>1,2,3</t>
  </si>
  <si>
    <t>1,2,4</t>
  </si>
  <si>
    <t>1,2,5</t>
  </si>
  <si>
    <t>Servicios de información y comunicaciones apoyados</t>
  </si>
  <si>
    <t>Realizar el diseño y diagramación de información en formato óptico y digital.</t>
  </si>
  <si>
    <t>Publicaciones realizadas</t>
  </si>
  <si>
    <t>Realizar la preproducción producción y emisión de teleconferencias y/o programas de radio y televisión.</t>
  </si>
  <si>
    <t>Programas realizados</t>
  </si>
  <si>
    <t>Incorporación de providencias digitalizadas, con sus metadatos al Sistema de Nacional de Relatorías.</t>
  </si>
  <si>
    <t>Ley 270 de 1996, Artículo 106
Acuerdo 2961 de 2005</t>
  </si>
  <si>
    <t>Folios de providencias recuperadas</t>
  </si>
  <si>
    <t>Acompañamiento para el uso, apropiación y sostenibilidad de la herramienta de vocabulario
controlado (tesauro jurisprudencial) de las Altas Cortes.</t>
  </si>
  <si>
    <t>Términos normalizados</t>
  </si>
  <si>
    <t>Actualizar y adecuar las colecciones documentales de las bibliotecas de la Rama
Judicial</t>
  </si>
  <si>
    <t>Libros adquiridos</t>
  </si>
  <si>
    <t>CENDOJ Sección de Gestión Documental</t>
  </si>
  <si>
    <t>Intervención del archivo central a cargo de la Dirección Seccional de Neiva.</t>
  </si>
  <si>
    <t>Solicitud de aprobación vigencias futuras</t>
  </si>
  <si>
    <t>Actividad con vigencias futuras aprobadas</t>
  </si>
  <si>
    <t>Metros lineales intervenidos</t>
  </si>
  <si>
    <t>Intervención de archivos siniestrados en el Distrito Judicial de Pasto.</t>
  </si>
  <si>
    <t>Acuerdo PSAA14-10135</t>
  </si>
  <si>
    <t>Elaborar y actualizar herramientas de gestión documental y archivo</t>
  </si>
  <si>
    <t xml:space="preserve">Instrumentos obtenidos </t>
  </si>
  <si>
    <t>Aplicación de las Tablas de Retención documental TRD</t>
  </si>
  <si>
    <t xml:space="preserve">DEMOCRATIZACION DE LA ADMINISTRACION DE JUSTICIA </t>
  </si>
  <si>
    <t>Divulgación, asistencia técnica y capacitación del recurso humano</t>
  </si>
  <si>
    <t>GESTION ÓPTIMA DE LA RAMA JUDICIAL</t>
  </si>
  <si>
    <t>Capacitación, formulación, implementación y fortalecimiento de programas de Bienestar Social para los servidores judiciales a nivel nacional.</t>
  </si>
  <si>
    <t>Adquirir mobiliario para dotación de comedores destinados a los servidores de la Rama Judicial en las sedes judiciales que cuenten con áreas debidamente adecuadas</t>
  </si>
  <si>
    <t>ACUERDO No. PCSJA17-10646</t>
  </si>
  <si>
    <t>Presentación Plan de Inversiones de la vigencia</t>
  </si>
  <si>
    <t>ART.  PRIMERO</t>
  </si>
  <si>
    <t>DOCUMENTO TECNICO</t>
  </si>
  <si>
    <t>Sustento de aprobación del Plan de Inversión.</t>
  </si>
  <si>
    <t>ACUERDO</t>
  </si>
  <si>
    <t xml:space="preserve">                            
Elaboración  de  estudios y documentos previos:                         Ficha técnica de producto                                                                                  Matríz de distribución                                                                                                Estudio de mercado                                                                                                            Marco lógico                                                                                                                                Estudio de sector                                                                                                             Matríz de riesgo                                                                                                                                             Estudio previo                                                                                                  Elaboración de Pliegos. 
</t>
  </si>
  <si>
    <t>ART.  TERCERO</t>
  </si>
  <si>
    <t>PREPLIEGO Y PLIEGO DE CONDICIONES</t>
  </si>
  <si>
    <t>Realizar el proceso Contractual</t>
  </si>
  <si>
    <t>CONTRATO</t>
  </si>
  <si>
    <t>Adquirir maquinas y elementos para la dotación de gimnasios, en las sedes judiciales que cuenten con áreas debidamente adecuadas</t>
  </si>
  <si>
    <t>Seguimeinto a la ejecución de la Invesrión</t>
  </si>
  <si>
    <t>MENSUAL</t>
  </si>
  <si>
    <t>INFORMES DE SEGUIMIENTO</t>
  </si>
  <si>
    <t>Realizar actividades de bienestar para mejorar clima organizacional en las Direcciones Seccionales y Coordinaciones Administrativas</t>
  </si>
  <si>
    <t>ART.  SEGUNDO</t>
  </si>
  <si>
    <t>Distribución de los recursos a las seccionales</t>
  </si>
  <si>
    <t>ART. CUARTO</t>
  </si>
  <si>
    <t xml:space="preserve">Realizar actividades deportivas y recreativas a nivel nacional </t>
  </si>
  <si>
    <t xml:space="preserve">Actividades de capacitación a los servidores judiciales en los centros de servicios judiciales en prevencion de riesgos intra y extralobarales que pueden causar enfermedad mental y consulta psicológica individual por solicitud </t>
  </si>
  <si>
    <t>Intervenir en el riesgo osteomuscular a los servidores judiciales que presenten patología de origen común o laboral.</t>
  </si>
  <si>
    <t>Capacitar a los servidores judiciales en la prevención del  riesgo psicosocial y cardiovascular derivados de la implementación del Sistema Oral y realizar examenes de laboratorio y valoración médica para la lectura de los mismos.</t>
  </si>
  <si>
    <t>SEDES DOTADAS MOBILIARIO COMEDORES</t>
  </si>
  <si>
    <t>SEDES DOTADAS CON GIMNASIOS</t>
  </si>
  <si>
    <t>SERVIDORES JUDICIALES BENEFICIADOS CON ACTIVIDADES DE BIENESTAR</t>
  </si>
  <si>
    <t>SERVIDORES JUDICIALES PARTICIPANTES EN LOS JUEGOS NACIONALES</t>
  </si>
  <si>
    <t xml:space="preserve">SERVIDORES JUDICIALES BENEFICIADOS CON ACTIVIDADES DE PREVENCIÓN DEL RIESGO PSICOSOCIAL </t>
  </si>
  <si>
    <t>SERVIDORES JUDICIALES DOTADOS CON MOBILIARIO ERGONÓMICO</t>
  </si>
  <si>
    <t xml:space="preserve">DESARROLLO DEL TALENTO  HUMANO </t>
  </si>
  <si>
    <t xml:space="preserve">Unidad de Recursos Humanos   </t>
  </si>
  <si>
    <t xml:space="preserve">DEMOCRATIZACION DE LA ADMINISTRACIÓN  DE JUSTICIA </t>
  </si>
  <si>
    <t xml:space="preserve">Optimizar el Registro  de Jueces de Paz y de Reconsideración,  Abogados, Auxiliares de la Justicia y Consultorios Jurídicos </t>
  </si>
  <si>
    <t>Implementación y fortalecimiento de la Unidad de Registro Nacional de Abogados - Auxiliares de la Justicia, sistemas de control información y publicaciones a nivel nacional</t>
  </si>
  <si>
    <t xml:space="preserve">UNIDAD REGISTRO NACIONAL DE ABOGADOS </t>
  </si>
  <si>
    <t>Servicio gestión documental  para la depuración, clasificación y organización del archivo de la urna para su  digitalización  y la custodia, conservación y almacenamiento de los documentos aportados en la expedición de las tarjetas profesionales de abogado.</t>
  </si>
  <si>
    <t>Acuerdo No. 1389 de 2002 y Acuerdo No. PSAA09-6367 DE 2009</t>
  </si>
  <si>
    <t>Presentación Plan de Inversiones  vigencia 2017</t>
  </si>
  <si>
    <t>Art. 5 y 6</t>
  </si>
  <si>
    <t>Documentos técnicos</t>
  </si>
  <si>
    <t>Soportes Plan de Inversión vigencia 2017.</t>
  </si>
  <si>
    <t>Art. 5 y 7</t>
  </si>
  <si>
    <t>Acuerdo No. PCSJA17-10644 de 2017</t>
  </si>
  <si>
    <t>Trámites para la aprobación de vigencias futuras.</t>
  </si>
  <si>
    <t>Art. 5 y 8</t>
  </si>
  <si>
    <t>Oficio del 6 de Julio del 2017 del Ministerio de Hacienda y Crédito Publico, sobre aprobación de Cupo de Vigencias futuras.</t>
  </si>
  <si>
    <t>Apoyo Técnico en la elaboración de Pre-pliegos y pliegos de condiciones</t>
  </si>
  <si>
    <t>Art. 5 y 9</t>
  </si>
  <si>
    <t>Prepliego y Pliego de Condiciones</t>
  </si>
  <si>
    <t>Apoyo en la realización del proceso contractual</t>
  </si>
  <si>
    <t>Art. 5 y 10</t>
  </si>
  <si>
    <t>Contrato</t>
  </si>
  <si>
    <t>Seguimiento y apoyo en la ejecución de la Inversión 2017</t>
  </si>
  <si>
    <t>Art. 5 y 11</t>
  </si>
  <si>
    <t>Informes de seguimiento</t>
  </si>
  <si>
    <t>Expedición Tarjetas Profesionales</t>
  </si>
  <si>
    <t>Acuerdo No. 1389 de 2002</t>
  </si>
  <si>
    <t>Cuatrimestral</t>
  </si>
  <si>
    <t>Analizar la prestación del servicio en la atención solicitudes que ingresan durante el periodo de informe y producción de la Tarjeta Profesional</t>
  </si>
  <si>
    <t>Artículo 5</t>
  </si>
  <si>
    <t>Expedición de Licencias Temporales</t>
  </si>
  <si>
    <t>Acuerdo No. PSAA13-9901 de 2013</t>
  </si>
  <si>
    <t>Analizar la prestación del servicio de la atención de las solicitudes que ingresan durante el periodo de informe y producción de Licencias Temporales.</t>
  </si>
  <si>
    <t>Art. 1,2,3,4 y 5</t>
  </si>
  <si>
    <t>Expedición del certificado que acredita el cumplimiento de la Practica Juridica</t>
  </si>
  <si>
    <t>Analizar la prestación del servicio de la atención de las solicitudes que ingresan durante el periodo de informe y producción de Certificaciones de Práctica Jurídica</t>
  </si>
  <si>
    <t xml:space="preserve">Art. 5 </t>
  </si>
  <si>
    <t>Elaboración de listas de Pensum Académico para Altas Cortes.</t>
  </si>
  <si>
    <t>Acuerdo No. 523 del 2000</t>
  </si>
  <si>
    <t>Analizar la prestación del servicio de la atención de las solicitudes que ingresan durante el periodo de informe y producción de las listas para las Altas Cortes de Práctica Académica</t>
  </si>
  <si>
    <t>Expedición del Acto Administrativo que autoriza el funcionamiento de los Consultorios Juridicos en las facultades de derecho del pais.</t>
  </si>
  <si>
    <t>Acuerdo No. PSAA13-9902</t>
  </si>
  <si>
    <t>Analizar la prestación del servicio de la atención de las solicitudes que ingresan durante el periodo de informe y producción de Certificaciones de funcionamiento de Consultorio Juridico.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</si>
</sst>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 #,##0_-;\-&quot;$&quot;\ * #,##0_-;_-&quot;$&quot;\ * &quot;-&quot;_-;_-@_-"/>
    <numFmt numFmtId="165" formatCode="_-* #,##0_-;\-* #,##0_-;_-* &quot;-&quot;_-;_-@_-"/>
    <numFmt numFmtId="166" formatCode="_-* #,##0.00_-;\-* #,##0.00_-;_-* &quot;-&quot;??_-;_-@_-"/>
    <numFmt numFmtId="167" formatCode="_(* #,##0_);_(* \(#,##0\);_(* &quot;-&quot;_);_(@_)"/>
    <numFmt numFmtId="168" formatCode="_(&quot;$&quot;\ * #,##0.00_);_(&quot;$&quot;\ * \(#,##0.00\);_(&quot;$&quot;\ * &quot;-&quot;??_);_(@_)"/>
    <numFmt numFmtId="169" formatCode="_ * #,##0.00_ ;_ * \-#,##0.00_ ;_ * &quot;-&quot;??_ ;_ @_ "/>
    <numFmt numFmtId="170" formatCode="_ * #,##0_ ;_ * \-#,##0_ ;_ * &quot;-&quot;??_ ;_ @_ "/>
    <numFmt numFmtId="171" formatCode="0.0%"/>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6"/>
      <color indexed="81"/>
      <name val="Tahoma"/>
      <family val="2"/>
    </font>
    <font>
      <b/>
      <sz val="10"/>
      <name val="Arial"/>
      <family val="2"/>
    </font>
    <font>
      <b/>
      <sz val="9"/>
      <name val="Arial"/>
      <family val="2"/>
    </font>
    <font>
      <b/>
      <sz val="8"/>
      <name val="Arial"/>
      <family val="2"/>
    </font>
    <font>
      <sz val="9"/>
      <name val="Arial"/>
      <family val="2"/>
    </font>
    <font>
      <sz val="9"/>
      <color theme="1"/>
      <name val="Arial"/>
      <family val="2"/>
    </font>
    <font>
      <b/>
      <sz val="9"/>
      <color theme="1"/>
      <name val="Arial"/>
      <family val="2"/>
    </font>
    <font>
      <b/>
      <sz val="8"/>
      <color theme="1"/>
      <name val="Arial"/>
      <family val="2"/>
    </font>
    <font>
      <sz val="10"/>
      <color theme="1"/>
      <name val="Calibri"/>
      <family val="2"/>
    </font>
    <font>
      <b/>
      <sz val="9"/>
      <color indexed="81"/>
      <name val="Tahoma"/>
      <family val="2"/>
    </font>
    <font>
      <b/>
      <sz val="16"/>
      <name val="Arial"/>
      <family val="2"/>
    </font>
    <font>
      <b/>
      <sz val="14"/>
      <name val="Arial"/>
      <family val="2"/>
    </font>
    <font>
      <b/>
      <sz val="8"/>
      <color rgb="FF000000"/>
      <name val="Arial"/>
      <family val="2"/>
    </font>
    <font>
      <sz val="8"/>
      <color rgb="FF000000"/>
      <name val="Arial"/>
      <family val="2"/>
    </font>
    <font>
      <b/>
      <sz val="11"/>
      <color indexed="81"/>
      <name val="Tahoma"/>
      <family val="2"/>
    </font>
    <font>
      <b/>
      <sz val="9"/>
      <color theme="0"/>
      <name val="Arial"/>
      <family val="2"/>
    </font>
    <font>
      <b/>
      <sz val="11"/>
      <color theme="0"/>
      <name val="Arial"/>
      <family val="2"/>
    </font>
    <font>
      <b/>
      <sz val="12"/>
      <color theme="0"/>
      <name val="Arial"/>
      <family val="2"/>
    </font>
    <font>
      <b/>
      <sz val="14"/>
      <color theme="0"/>
      <name val="Arial"/>
      <family val="2"/>
    </font>
    <font>
      <sz val="12"/>
      <name val="Arial"/>
      <family val="2"/>
    </font>
    <font>
      <b/>
      <sz val="10"/>
      <color theme="5"/>
      <name val="Arial"/>
      <family val="2"/>
    </font>
    <font>
      <b/>
      <sz val="9"/>
      <color theme="5"/>
      <name val="Arial"/>
      <family val="2"/>
    </font>
    <font>
      <b/>
      <sz val="10"/>
      <color theme="1"/>
      <name val="Arial"/>
      <family val="2"/>
    </font>
    <font>
      <sz val="10"/>
      <name val="Arial"/>
      <family val="2"/>
    </font>
    <font>
      <sz val="9"/>
      <color rgb="FFFF0000"/>
      <name val="Arial"/>
      <family val="2"/>
    </font>
    <font>
      <sz val="9"/>
      <color indexed="81"/>
      <name val="Tahoma"/>
      <family val="2"/>
    </font>
    <font>
      <b/>
      <sz val="11"/>
      <name val="Arial"/>
      <family val="2"/>
    </font>
    <font>
      <sz val="8"/>
      <color theme="1"/>
      <name val="Arial"/>
      <family val="2"/>
    </font>
    <font>
      <sz val="9"/>
      <color theme="1"/>
      <name val="Calibri"/>
      <family val="2"/>
    </font>
  </fonts>
  <fills count="16">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99FF99"/>
        <bgColor indexed="64"/>
      </patternFill>
    </fill>
    <fill>
      <patternFill patternType="solid">
        <fgColor theme="1"/>
        <bgColor indexed="64"/>
      </patternFill>
    </fill>
    <fill>
      <patternFill patternType="solid">
        <fgColor indexed="22"/>
        <bgColor indexed="64"/>
      </patternFill>
    </fill>
    <fill>
      <patternFill patternType="solid">
        <fgColor theme="0" tint="-0.14999847407452621"/>
        <bgColor indexed="64"/>
      </patternFill>
    </fill>
    <fill>
      <patternFill patternType="solid">
        <fgColor rgb="FF92D05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bottom style="medium">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s>
  <cellStyleXfs count="9">
    <xf numFmtId="0" fontId="0" fillId="0" borderId="0"/>
    <xf numFmtId="169" fontId="3" fillId="0" borderId="0" applyFont="0" applyFill="0" applyBorder="0" applyAlignment="0" applyProtection="0"/>
    <xf numFmtId="9" fontId="3"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7" fontId="28" fillId="0" borderId="0" applyFont="0" applyFill="0" applyBorder="0" applyAlignment="0" applyProtection="0"/>
    <xf numFmtId="164" fontId="1" fillId="0" borderId="0" applyFont="0" applyFill="0" applyBorder="0" applyAlignment="0" applyProtection="0"/>
  </cellStyleXfs>
  <cellXfs count="858">
    <xf numFmtId="0" fontId="0" fillId="0" borderId="0" xfId="0"/>
    <xf numFmtId="0" fontId="0" fillId="4" borderId="0" xfId="0" applyFill="1"/>
    <xf numFmtId="0" fontId="0" fillId="8" borderId="1" xfId="0" applyFill="1" applyBorder="1"/>
    <xf numFmtId="0" fontId="11" fillId="7" borderId="30" xfId="0" applyFont="1" applyFill="1" applyBorder="1" applyAlignment="1" applyProtection="1">
      <alignment horizontal="justify" vertical="center" wrapText="1"/>
      <protection locked="0"/>
    </xf>
    <xf numFmtId="0" fontId="7" fillId="7" borderId="30" xfId="0" applyFont="1" applyFill="1" applyBorder="1" applyAlignment="1" applyProtection="1">
      <alignment horizontal="center" vertical="center" wrapText="1"/>
      <protection locked="0"/>
    </xf>
    <xf numFmtId="0" fontId="11" fillId="7" borderId="28" xfId="0" applyFont="1" applyFill="1" applyBorder="1" applyAlignment="1" applyProtection="1">
      <alignment horizontal="justify" vertical="center" wrapText="1"/>
      <protection locked="0"/>
    </xf>
    <xf numFmtId="0" fontId="7" fillId="7" borderId="28" xfId="0"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15" fontId="9" fillId="0" borderId="3" xfId="0" applyNumberFormat="1" applyFont="1" applyBorder="1" applyAlignment="1">
      <alignment vertical="center"/>
    </xf>
    <xf numFmtId="15" fontId="9" fillId="0" borderId="1" xfId="0" applyNumberFormat="1" applyFont="1" applyBorder="1" applyAlignment="1">
      <alignment vertical="center"/>
    </xf>
    <xf numFmtId="0" fontId="9" fillId="0" borderId="15" xfId="0" applyFont="1" applyBorder="1" applyAlignment="1" applyProtection="1">
      <alignment horizontal="center" vertical="center" wrapText="1"/>
      <protection locked="0"/>
    </xf>
    <xf numFmtId="15" fontId="9" fillId="0" borderId="15" xfId="0" applyNumberFormat="1" applyFont="1" applyBorder="1" applyAlignment="1">
      <alignment vertical="center"/>
    </xf>
    <xf numFmtId="0" fontId="9" fillId="0" borderId="1" xfId="0" applyFont="1" applyBorder="1" applyAlignment="1" applyProtection="1">
      <alignment horizontal="center" vertical="center" wrapText="1"/>
      <protection locked="0"/>
    </xf>
    <xf numFmtId="170" fontId="9" fillId="0" borderId="37" xfId="1" applyNumberFormat="1" applyFont="1" applyBorder="1" applyAlignment="1">
      <alignment horizontal="center" vertical="center"/>
    </xf>
    <xf numFmtId="170" fontId="9" fillId="0" borderId="38" xfId="1" applyNumberFormat="1" applyFont="1" applyBorder="1" applyAlignment="1">
      <alignment horizontal="center" vertical="center"/>
    </xf>
    <xf numFmtId="170" fontId="9" fillId="0" borderId="16" xfId="1" applyNumberFormat="1" applyFont="1" applyBorder="1" applyAlignment="1">
      <alignment horizontal="center" vertical="center"/>
    </xf>
    <xf numFmtId="15" fontId="9" fillId="7" borderId="30" xfId="0" applyNumberFormat="1" applyFont="1" applyFill="1" applyBorder="1" applyAlignment="1">
      <alignment vertical="center"/>
    </xf>
    <xf numFmtId="170" fontId="7" fillId="7" borderId="31" xfId="1" applyNumberFormat="1" applyFont="1" applyFill="1" applyBorder="1" applyAlignment="1">
      <alignment vertical="center"/>
    </xf>
    <xf numFmtId="15" fontId="9" fillId="0" borderId="4" xfId="0" applyNumberFormat="1" applyFont="1" applyBorder="1" applyAlignment="1">
      <alignment vertical="center"/>
    </xf>
    <xf numFmtId="0" fontId="10" fillId="0" borderId="3" xfId="0" applyFont="1" applyBorder="1" applyAlignment="1" applyProtection="1">
      <alignment horizontal="justify" vertical="center" wrapText="1"/>
      <protection locked="0"/>
    </xf>
    <xf numFmtId="0" fontId="10" fillId="0" borderId="1" xfId="0" applyFont="1" applyBorder="1" applyAlignment="1" applyProtection="1">
      <alignment horizontal="justify" vertical="center" wrapText="1"/>
      <protection locked="0"/>
    </xf>
    <xf numFmtId="0" fontId="0" fillId="0" borderId="1" xfId="0" applyBorder="1"/>
    <xf numFmtId="0" fontId="0" fillId="0" borderId="38" xfId="0" applyBorder="1"/>
    <xf numFmtId="0" fontId="7" fillId="8" borderId="28" xfId="0" applyFont="1" applyFill="1" applyBorder="1" applyAlignment="1" applyProtection="1">
      <alignment horizontal="justify" vertical="center" wrapText="1"/>
      <protection locked="0"/>
    </xf>
    <xf numFmtId="0" fontId="7" fillId="8" borderId="28" xfId="0" applyFont="1" applyFill="1" applyBorder="1" applyAlignment="1" applyProtection="1">
      <alignment horizontal="center" vertical="center" wrapText="1"/>
      <protection locked="0"/>
    </xf>
    <xf numFmtId="170" fontId="7" fillId="7" borderId="30" xfId="1" applyNumberFormat="1" applyFont="1" applyFill="1" applyBorder="1" applyAlignment="1">
      <alignment vertical="center"/>
    </xf>
    <xf numFmtId="0" fontId="7" fillId="7" borderId="41" xfId="0" applyFont="1" applyFill="1" applyBorder="1" applyAlignment="1" applyProtection="1">
      <alignment horizontal="center" vertical="center" wrapText="1"/>
      <protection locked="0"/>
    </xf>
    <xf numFmtId="0" fontId="0" fillId="0" borderId="16" xfId="0" applyBorder="1"/>
    <xf numFmtId="171" fontId="7" fillId="7" borderId="30" xfId="2" applyNumberFormat="1" applyFont="1" applyFill="1" applyBorder="1" applyAlignment="1">
      <alignment vertical="center"/>
    </xf>
    <xf numFmtId="0" fontId="0" fillId="0" borderId="3" xfId="0" applyBorder="1"/>
    <xf numFmtId="0" fontId="0" fillId="0" borderId="37" xfId="0" applyBorder="1"/>
    <xf numFmtId="0" fontId="0" fillId="0" borderId="44" xfId="0" applyBorder="1"/>
    <xf numFmtId="0" fontId="7" fillId="0" borderId="30" xfId="0" applyFont="1" applyBorder="1" applyAlignment="1">
      <alignment horizontal="center" vertical="center" wrapText="1"/>
    </xf>
    <xf numFmtId="15" fontId="7" fillId="7" borderId="28" xfId="0" applyNumberFormat="1" applyFont="1" applyFill="1" applyBorder="1" applyAlignment="1">
      <alignment vertical="center"/>
    </xf>
    <xf numFmtId="15" fontId="7" fillId="8" borderId="28" xfId="0" applyNumberFormat="1" applyFont="1" applyFill="1" applyBorder="1" applyAlignment="1">
      <alignment vertical="center"/>
    </xf>
    <xf numFmtId="0" fontId="0" fillId="0" borderId="2" xfId="0" applyBorder="1"/>
    <xf numFmtId="15" fontId="0" fillId="0" borderId="0" xfId="0" applyNumberFormat="1"/>
    <xf numFmtId="0" fontId="7" fillId="0" borderId="40" xfId="0" applyFont="1" applyBorder="1" applyAlignment="1">
      <alignment horizontal="center" vertical="center"/>
    </xf>
    <xf numFmtId="170" fontId="7" fillId="7" borderId="33" xfId="1" applyNumberFormat="1" applyFont="1" applyFill="1" applyBorder="1" applyAlignment="1">
      <alignment vertical="center"/>
    </xf>
    <xf numFmtId="171" fontId="0" fillId="0" borderId="6" xfId="2" applyNumberFormat="1" applyFont="1" applyBorder="1" applyAlignment="1">
      <alignment vertical="center"/>
    </xf>
    <xf numFmtId="0" fontId="7" fillId="0" borderId="4" xfId="0" applyFont="1" applyBorder="1" applyAlignment="1">
      <alignment horizontal="center" vertical="center"/>
    </xf>
    <xf numFmtId="0" fontId="9" fillId="8" borderId="25" xfId="0" applyFont="1" applyFill="1" applyBorder="1" applyAlignment="1">
      <alignment horizontal="center" vertical="center" wrapText="1"/>
    </xf>
    <xf numFmtId="0" fontId="9" fillId="0" borderId="13" xfId="0" applyFont="1" applyBorder="1"/>
    <xf numFmtId="0" fontId="11" fillId="10" borderId="30" xfId="0" applyFont="1" applyFill="1" applyBorder="1" applyAlignment="1" applyProtection="1">
      <alignment horizontal="justify" vertical="center" wrapText="1"/>
      <protection locked="0"/>
    </xf>
    <xf numFmtId="0" fontId="7" fillId="10" borderId="30" xfId="0" applyFont="1" applyFill="1" applyBorder="1" applyAlignment="1" applyProtection="1">
      <alignment horizontal="center" vertical="center" wrapText="1"/>
      <protection locked="0"/>
    </xf>
    <xf numFmtId="170" fontId="7" fillId="10" borderId="31" xfId="1" applyNumberFormat="1" applyFont="1" applyFill="1" applyBorder="1" applyAlignment="1">
      <alignment vertical="center"/>
    </xf>
    <xf numFmtId="0" fontId="7" fillId="10" borderId="41" xfId="0" applyFont="1" applyFill="1" applyBorder="1" applyAlignment="1" applyProtection="1">
      <alignment horizontal="center" vertical="center" wrapText="1"/>
      <protection locked="0"/>
    </xf>
    <xf numFmtId="15" fontId="7" fillId="10" borderId="30" xfId="0" applyNumberFormat="1" applyFont="1" applyFill="1" applyBorder="1" applyAlignment="1">
      <alignment vertical="center"/>
    </xf>
    <xf numFmtId="0" fontId="0" fillId="0" borderId="39" xfId="0" applyBorder="1"/>
    <xf numFmtId="0" fontId="3" fillId="0" borderId="1" xfId="0" applyFont="1" applyBorder="1" applyAlignment="1">
      <alignment vertical="center"/>
    </xf>
    <xf numFmtId="0" fontId="0" fillId="0" borderId="1" xfId="0" applyBorder="1" applyAlignment="1">
      <alignment vertical="center"/>
    </xf>
    <xf numFmtId="15" fontId="0" fillId="0" borderId="0" xfId="0" applyNumberFormat="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7" borderId="10" xfId="0" applyFont="1" applyFill="1" applyBorder="1" applyAlignment="1" applyProtection="1">
      <alignment horizontal="center" vertical="center" wrapText="1"/>
      <protection locked="0"/>
    </xf>
    <xf numFmtId="171" fontId="7" fillId="7" borderId="10" xfId="2" applyNumberFormat="1" applyFont="1" applyFill="1" applyBorder="1" applyAlignment="1">
      <alignment vertical="center"/>
    </xf>
    <xf numFmtId="171" fontId="0" fillId="0" borderId="1" xfId="2" applyNumberFormat="1" applyFont="1" applyBorder="1" applyAlignment="1">
      <alignment vertical="center"/>
    </xf>
    <xf numFmtId="0" fontId="10" fillId="0" borderId="28" xfId="0" applyFont="1" applyBorder="1" applyAlignment="1" applyProtection="1">
      <alignment horizontal="justify" vertical="center" wrapText="1"/>
      <protection locked="0"/>
    </xf>
    <xf numFmtId="171" fontId="7" fillId="7" borderId="48" xfId="2" applyNumberFormat="1" applyFont="1" applyFill="1" applyBorder="1" applyAlignment="1">
      <alignment horizontal="center" vertical="center"/>
    </xf>
    <xf numFmtId="0" fontId="9" fillId="7" borderId="23" xfId="0" applyFont="1" applyFill="1" applyBorder="1"/>
    <xf numFmtId="0" fontId="7" fillId="0" borderId="52" xfId="0" applyFont="1" applyBorder="1" applyAlignment="1">
      <alignment horizontal="center" vertical="center"/>
    </xf>
    <xf numFmtId="0" fontId="7" fillId="0" borderId="34" xfId="0" applyFont="1" applyBorder="1" applyAlignment="1">
      <alignment horizontal="center" vertical="center"/>
    </xf>
    <xf numFmtId="171" fontId="0" fillId="0" borderId="34" xfId="2" applyNumberFormat="1" applyFont="1" applyBorder="1" applyAlignment="1">
      <alignment vertical="center"/>
    </xf>
    <xf numFmtId="171" fontId="0" fillId="0" borderId="52" xfId="2" applyNumberFormat="1" applyFont="1" applyBorder="1" applyAlignment="1">
      <alignment vertical="center"/>
    </xf>
    <xf numFmtId="171" fontId="0" fillId="0" borderId="15" xfId="2" applyNumberFormat="1" applyFont="1" applyBorder="1" applyAlignment="1">
      <alignment vertical="center"/>
    </xf>
    <xf numFmtId="171" fontId="0" fillId="0" borderId="49" xfId="2" applyNumberFormat="1" applyFont="1" applyBorder="1" applyAlignment="1">
      <alignment vertical="center"/>
    </xf>
    <xf numFmtId="15" fontId="0" fillId="4" borderId="0" xfId="0" applyNumberFormat="1" applyFill="1"/>
    <xf numFmtId="0" fontId="3" fillId="4" borderId="0" xfId="0" applyFont="1" applyFill="1"/>
    <xf numFmtId="15" fontId="7" fillId="8" borderId="49" xfId="0" applyNumberFormat="1" applyFont="1" applyFill="1" applyBorder="1" applyAlignment="1">
      <alignment vertical="center"/>
    </xf>
    <xf numFmtId="15" fontId="7" fillId="7" borderId="49" xfId="0" applyNumberFormat="1" applyFont="1" applyFill="1" applyBorder="1" applyAlignment="1">
      <alignment vertical="center"/>
    </xf>
    <xf numFmtId="15" fontId="9" fillId="0" borderId="6" xfId="0" applyNumberFormat="1" applyFont="1" applyBorder="1" applyAlignment="1">
      <alignment vertical="center"/>
    </xf>
    <xf numFmtId="15" fontId="7" fillId="10" borderId="41" xfId="0" applyNumberFormat="1" applyFont="1" applyFill="1" applyBorder="1" applyAlignment="1">
      <alignment vertical="center"/>
    </xf>
    <xf numFmtId="15" fontId="9" fillId="7" borderId="41" xfId="0" applyNumberFormat="1" applyFont="1" applyFill="1" applyBorder="1" applyAlignment="1">
      <alignment vertical="center"/>
    </xf>
    <xf numFmtId="15" fontId="9" fillId="0" borderId="40" xfId="0" applyNumberFormat="1" applyFont="1" applyBorder="1" applyAlignment="1">
      <alignment vertical="center"/>
    </xf>
    <xf numFmtId="169" fontId="6" fillId="7" borderId="41" xfId="1" applyFont="1" applyFill="1" applyBorder="1" applyAlignment="1">
      <alignment vertical="center"/>
    </xf>
    <xf numFmtId="0" fontId="10" fillId="0" borderId="18" xfId="0" applyFont="1" applyBorder="1" applyAlignment="1" applyProtection="1">
      <alignment horizontal="justify" vertical="center" wrapText="1"/>
      <protection locked="0"/>
    </xf>
    <xf numFmtId="0" fontId="9" fillId="0" borderId="2" xfId="0" applyFont="1" applyBorder="1" applyAlignment="1" applyProtection="1">
      <alignment horizontal="center" vertical="center" wrapText="1"/>
      <protection locked="0"/>
    </xf>
    <xf numFmtId="15" fontId="9" fillId="0" borderId="2" xfId="0" applyNumberFormat="1" applyFont="1" applyBorder="1" applyAlignment="1">
      <alignment vertical="center"/>
    </xf>
    <xf numFmtId="170" fontId="9" fillId="0" borderId="44" xfId="1" applyNumberFormat="1" applyFont="1" applyBorder="1" applyAlignment="1">
      <alignment horizontal="center" vertical="center"/>
    </xf>
    <xf numFmtId="15" fontId="7" fillId="7" borderId="30" xfId="0" applyNumberFormat="1" applyFont="1" applyFill="1" applyBorder="1" applyAlignment="1">
      <alignment vertical="center"/>
    </xf>
    <xf numFmtId="15" fontId="7" fillId="7" borderId="41" xfId="0" applyNumberFormat="1" applyFont="1" applyFill="1" applyBorder="1" applyAlignment="1">
      <alignment vertical="center"/>
    </xf>
    <xf numFmtId="171" fontId="0" fillId="0" borderId="2" xfId="2" applyNumberFormat="1" applyFont="1" applyBorder="1" applyAlignment="1">
      <alignment vertical="center"/>
    </xf>
    <xf numFmtId="0" fontId="4" fillId="6" borderId="1" xfId="0" applyFont="1" applyFill="1" applyBorder="1" applyAlignment="1">
      <alignment horizontal="center" vertical="center" wrapText="1"/>
    </xf>
    <xf numFmtId="0" fontId="18" fillId="5" borderId="14" xfId="0" applyFont="1" applyFill="1" applyBorder="1" applyAlignment="1">
      <alignment horizontal="center" vertical="center"/>
    </xf>
    <xf numFmtId="0" fontId="4" fillId="6" borderId="34" xfId="0" applyFont="1" applyFill="1" applyBorder="1" applyAlignment="1">
      <alignment horizontal="center" vertical="center" wrapText="1"/>
    </xf>
    <xf numFmtId="0" fontId="18" fillId="6" borderId="39" xfId="0" applyFont="1" applyFill="1" applyBorder="1" applyAlignment="1">
      <alignment horizontal="center" vertical="center"/>
    </xf>
    <xf numFmtId="0" fontId="18" fillId="2" borderId="46" xfId="0" applyFont="1" applyFill="1" applyBorder="1" applyAlignment="1">
      <alignment horizontal="center" vertical="center"/>
    </xf>
    <xf numFmtId="0" fontId="18" fillId="6" borderId="38" xfId="0" applyFont="1" applyFill="1" applyBorder="1" applyAlignment="1">
      <alignment horizontal="center" vertical="center"/>
    </xf>
    <xf numFmtId="0" fontId="17" fillId="7" borderId="29" xfId="0" applyFont="1" applyFill="1" applyBorder="1" applyAlignment="1">
      <alignment horizontal="center" vertical="center"/>
    </xf>
    <xf numFmtId="0" fontId="17" fillId="7" borderId="30" xfId="0" applyFont="1" applyFill="1" applyBorder="1" applyAlignment="1">
      <alignment horizontal="center" vertical="center" wrapText="1"/>
    </xf>
    <xf numFmtId="0" fontId="17" fillId="7" borderId="31" xfId="0" applyFont="1" applyFill="1" applyBorder="1" applyAlignment="1">
      <alignment horizontal="center" vertical="center"/>
    </xf>
    <xf numFmtId="171" fontId="0" fillId="0" borderId="3" xfId="2" applyNumberFormat="1" applyFont="1" applyBorder="1" applyAlignment="1">
      <alignment vertical="center"/>
    </xf>
    <xf numFmtId="0" fontId="10" fillId="4" borderId="1" xfId="0" applyFont="1" applyFill="1" applyBorder="1" applyAlignment="1" applyProtection="1">
      <alignment horizontal="justify" vertical="center" wrapText="1"/>
      <protection locked="0"/>
    </xf>
    <xf numFmtId="0" fontId="7" fillId="8" borderId="32" xfId="0" applyFont="1" applyFill="1" applyBorder="1" applyAlignment="1" applyProtection="1">
      <alignment horizontal="center" vertical="center" wrapText="1"/>
      <protection locked="0"/>
    </xf>
    <xf numFmtId="15" fontId="9" fillId="0" borderId="45" xfId="0" applyNumberFormat="1" applyFont="1" applyBorder="1" applyAlignment="1">
      <alignment vertical="center"/>
    </xf>
    <xf numFmtId="0" fontId="7" fillId="0" borderId="2" xfId="0" applyFont="1" applyBorder="1" applyAlignment="1">
      <alignment horizontal="center" vertical="center"/>
    </xf>
    <xf numFmtId="171" fontId="0" fillId="0" borderId="10" xfId="2" applyNumberFormat="1" applyFont="1" applyBorder="1" applyAlignment="1">
      <alignment vertical="center"/>
    </xf>
    <xf numFmtId="171" fontId="0" fillId="0" borderId="4" xfId="2" applyNumberFormat="1" applyFont="1" applyBorder="1" applyAlignment="1">
      <alignment vertical="center"/>
    </xf>
    <xf numFmtId="171" fontId="7" fillId="10" borderId="30" xfId="2" applyNumberFormat="1" applyFont="1" applyFill="1" applyBorder="1" applyAlignment="1">
      <alignment horizontal="right" vertical="center"/>
    </xf>
    <xf numFmtId="171" fontId="7" fillId="7" borderId="48" xfId="2" applyNumberFormat="1" applyFont="1" applyFill="1" applyBorder="1" applyAlignment="1">
      <alignment horizontal="right" vertical="center"/>
    </xf>
    <xf numFmtId="171" fontId="7" fillId="10" borderId="31" xfId="2" applyNumberFormat="1" applyFont="1" applyFill="1" applyBorder="1" applyAlignment="1">
      <alignment horizontal="right" vertical="center"/>
    </xf>
    <xf numFmtId="0" fontId="6" fillId="8" borderId="31" xfId="0" applyFont="1" applyFill="1" applyBorder="1"/>
    <xf numFmtId="0" fontId="3" fillId="0" borderId="39" xfId="0" applyFont="1" applyBorder="1"/>
    <xf numFmtId="0" fontId="7" fillId="8" borderId="10" xfId="0" applyFont="1" applyFill="1" applyBorder="1" applyAlignment="1" applyProtection="1">
      <alignment horizontal="center" vertical="center" wrapText="1"/>
    </xf>
    <xf numFmtId="0" fontId="7" fillId="8" borderId="28" xfId="0" applyFont="1" applyFill="1" applyBorder="1" applyAlignment="1" applyProtection="1">
      <alignment horizontal="center" vertical="center" wrapText="1"/>
    </xf>
    <xf numFmtId="0" fontId="7" fillId="7" borderId="28" xfId="0" applyFont="1" applyFill="1" applyBorder="1" applyAlignment="1" applyProtection="1">
      <alignment horizontal="center" vertical="center" wrapText="1"/>
    </xf>
    <xf numFmtId="171" fontId="7" fillId="8" borderId="10" xfId="2" applyNumberFormat="1" applyFont="1" applyFill="1" applyBorder="1" applyAlignment="1" applyProtection="1">
      <alignment horizontal="right" vertical="center" wrapText="1"/>
      <protection locked="0"/>
    </xf>
    <xf numFmtId="0" fontId="7" fillId="7" borderId="30" xfId="0" applyFont="1" applyFill="1" applyBorder="1" applyAlignment="1" applyProtection="1">
      <alignment horizontal="center" vertical="center" wrapText="1"/>
    </xf>
    <xf numFmtId="0" fontId="7" fillId="10" borderId="30" xfId="0" applyFont="1" applyFill="1" applyBorder="1" applyAlignment="1" applyProtection="1">
      <alignment horizontal="center" vertical="center" wrapText="1"/>
    </xf>
    <xf numFmtId="0" fontId="6" fillId="8" borderId="30" xfId="0" applyFont="1" applyFill="1" applyBorder="1" applyAlignment="1" applyProtection="1">
      <alignment horizontal="center" vertical="center"/>
      <protection locked="0"/>
    </xf>
    <xf numFmtId="0" fontId="6" fillId="8" borderId="30" xfId="0" applyFont="1" applyFill="1" applyBorder="1" applyProtection="1">
      <protection locked="0"/>
    </xf>
    <xf numFmtId="170" fontId="6" fillId="8" borderId="30" xfId="1" applyNumberFormat="1" applyFont="1" applyFill="1" applyBorder="1" applyAlignment="1" applyProtection="1">
      <alignment vertical="center"/>
      <protection locked="0"/>
    </xf>
    <xf numFmtId="171" fontId="6" fillId="8" borderId="30" xfId="2" applyNumberFormat="1" applyFont="1" applyFill="1" applyBorder="1" applyAlignment="1" applyProtection="1">
      <alignment horizontal="right" vertical="center"/>
      <protection locked="0"/>
    </xf>
    <xf numFmtId="0" fontId="9" fillId="0" borderId="1" xfId="0" applyFont="1" applyBorder="1" applyAlignment="1" applyProtection="1">
      <alignment horizontal="left" vertical="center" wrapText="1"/>
      <protection locked="0"/>
    </xf>
    <xf numFmtId="0" fontId="7" fillId="8" borderId="49" xfId="0" applyFont="1" applyFill="1" applyBorder="1" applyAlignment="1" applyProtection="1">
      <alignment horizontal="justify" vertical="center" wrapText="1"/>
      <protection locked="0"/>
    </xf>
    <xf numFmtId="0" fontId="10" fillId="0" borderId="6" xfId="0" applyFont="1" applyBorder="1" applyAlignment="1" applyProtection="1">
      <alignment horizontal="justify" vertical="center" wrapText="1"/>
      <protection locked="0"/>
    </xf>
    <xf numFmtId="0" fontId="10" fillId="0" borderId="4" xfId="0" applyFont="1" applyBorder="1" applyAlignment="1" applyProtection="1">
      <alignment horizontal="justify" vertical="center" wrapText="1"/>
      <protection locked="0"/>
    </xf>
    <xf numFmtId="0" fontId="10" fillId="0" borderId="5" xfId="0" applyFont="1" applyBorder="1" applyAlignment="1" applyProtection="1">
      <alignment horizontal="justify" vertical="center" wrapText="1"/>
      <protection locked="0"/>
    </xf>
    <xf numFmtId="0" fontId="11" fillId="7" borderId="41" xfId="0" applyFont="1" applyFill="1" applyBorder="1" applyAlignment="1" applyProtection="1">
      <alignment horizontal="justify" vertical="center" wrapText="1"/>
      <protection locked="0"/>
    </xf>
    <xf numFmtId="0" fontId="11" fillId="10" borderId="41" xfId="0" applyFont="1" applyFill="1" applyBorder="1" applyAlignment="1" applyProtection="1">
      <alignment horizontal="justify" vertical="center" wrapText="1"/>
      <protection locked="0"/>
    </xf>
    <xf numFmtId="170" fontId="6" fillId="7" borderId="13" xfId="1" applyNumberFormat="1" applyFont="1" applyFill="1" applyBorder="1" applyAlignment="1">
      <alignment vertical="center"/>
    </xf>
    <xf numFmtId="0" fontId="7" fillId="10" borderId="31" xfId="0" applyFont="1" applyFill="1" applyBorder="1" applyAlignment="1" applyProtection="1">
      <alignment horizontal="center" vertical="center" wrapText="1"/>
      <protection locked="0"/>
    </xf>
    <xf numFmtId="169" fontId="6" fillId="7" borderId="13" xfId="1" applyFont="1" applyFill="1" applyBorder="1" applyAlignment="1">
      <alignment vertical="center"/>
    </xf>
    <xf numFmtId="0" fontId="10" fillId="0" borderId="15" xfId="0" applyFont="1" applyBorder="1" applyAlignment="1" applyProtection="1">
      <alignment horizontal="justify" vertical="center" wrapText="1"/>
      <protection locked="0"/>
    </xf>
    <xf numFmtId="0" fontId="7" fillId="7" borderId="41"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7" fillId="10" borderId="41"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0" fillId="11" borderId="20"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20" xfId="0" applyFill="1" applyBorder="1" applyAlignment="1">
      <alignment horizontal="center" vertical="center" wrapText="1"/>
    </xf>
    <xf numFmtId="0" fontId="0" fillId="11" borderId="0" xfId="0" applyFill="1" applyBorder="1" applyAlignment="1">
      <alignment horizontal="center" vertical="center" wrapText="1"/>
    </xf>
    <xf numFmtId="0" fontId="7" fillId="11" borderId="0" xfId="0" applyFont="1" applyFill="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7" fillId="7" borderId="12" xfId="0" applyFont="1" applyFill="1" applyBorder="1" applyAlignment="1" applyProtection="1">
      <alignment horizontal="center" vertical="center" wrapText="1"/>
      <protection locked="0"/>
    </xf>
    <xf numFmtId="0" fontId="7" fillId="10" borderId="12"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64" xfId="0" applyFont="1" applyBorder="1" applyAlignment="1">
      <alignment horizontal="center" vertical="center"/>
    </xf>
    <xf numFmtId="0" fontId="7" fillId="8" borderId="65" xfId="0" applyFont="1" applyFill="1" applyBorder="1" applyAlignment="1">
      <alignment vertical="center"/>
    </xf>
    <xf numFmtId="0" fontId="7" fillId="7" borderId="1" xfId="0" applyFont="1" applyFill="1" applyBorder="1" applyAlignment="1" applyProtection="1">
      <alignment horizontal="center" vertical="center" wrapText="1"/>
    </xf>
    <xf numFmtId="171" fontId="7" fillId="0" borderId="1" xfId="2" applyNumberFormat="1" applyFont="1" applyFill="1" applyBorder="1" applyAlignment="1" applyProtection="1">
      <alignment horizontal="right" vertical="center" wrapText="1"/>
      <protection locked="0"/>
    </xf>
    <xf numFmtId="171" fontId="7" fillId="10" borderId="49" xfId="2" applyNumberFormat="1" applyFont="1" applyFill="1" applyBorder="1" applyAlignment="1">
      <alignment vertical="center"/>
    </xf>
    <xf numFmtId="171" fontId="7" fillId="0" borderId="3" xfId="2" applyNumberFormat="1" applyFont="1" applyFill="1" applyBorder="1" applyAlignment="1" applyProtection="1">
      <alignment horizontal="right" vertical="center" wrapText="1"/>
      <protection locked="0"/>
    </xf>
    <xf numFmtId="171" fontId="7" fillId="7" borderId="29" xfId="2" applyNumberFormat="1" applyFont="1" applyFill="1" applyBorder="1" applyAlignment="1" applyProtection="1">
      <alignment horizontal="right" vertical="center" wrapText="1"/>
      <protection locked="0"/>
    </xf>
    <xf numFmtId="171" fontId="6" fillId="7" borderId="30" xfId="2" applyNumberFormat="1" applyFont="1" applyFill="1" applyBorder="1" applyAlignment="1" applyProtection="1">
      <alignment vertical="center"/>
      <protection locked="0"/>
    </xf>
    <xf numFmtId="0" fontId="7" fillId="7" borderId="1" xfId="0" applyFont="1" applyFill="1" applyBorder="1" applyAlignment="1" applyProtection="1">
      <alignment horizontal="center" vertical="center" wrapText="1"/>
      <protection locked="0"/>
    </xf>
    <xf numFmtId="0" fontId="7" fillId="7" borderId="51" xfId="0" applyFont="1" applyFill="1" applyBorder="1" applyAlignment="1" applyProtection="1">
      <alignment horizontal="center" vertical="center" wrapText="1"/>
      <protection locked="0"/>
    </xf>
    <xf numFmtId="170" fontId="7" fillId="7" borderId="42" xfId="1" applyNumberFormat="1" applyFont="1" applyFill="1" applyBorder="1" applyAlignment="1">
      <alignment vertical="center"/>
    </xf>
    <xf numFmtId="0" fontId="7" fillId="7" borderId="49" xfId="0" applyFont="1" applyFill="1" applyBorder="1" applyAlignment="1" applyProtection="1">
      <alignment horizontal="center" vertical="center" wrapText="1"/>
      <protection locked="0"/>
    </xf>
    <xf numFmtId="170" fontId="7" fillId="7" borderId="28" xfId="1" applyNumberFormat="1" applyFont="1" applyFill="1" applyBorder="1" applyAlignment="1">
      <alignment vertical="center"/>
    </xf>
    <xf numFmtId="170" fontId="7" fillId="7" borderId="49" xfId="1" applyNumberFormat="1" applyFont="1" applyFill="1" applyBorder="1" applyAlignment="1">
      <alignment vertical="center"/>
    </xf>
    <xf numFmtId="0" fontId="7" fillId="7" borderId="24" xfId="0" applyFont="1" applyFill="1" applyBorder="1" applyAlignment="1" applyProtection="1">
      <alignment horizontal="center" vertical="center" wrapText="1"/>
      <protection locked="0"/>
    </xf>
    <xf numFmtId="170" fontId="7" fillId="7" borderId="11" xfId="1" applyNumberFormat="1" applyFont="1" applyFill="1" applyBorder="1" applyAlignment="1">
      <alignment vertical="center"/>
    </xf>
    <xf numFmtId="170" fontId="7" fillId="0" borderId="1" xfId="1" applyNumberFormat="1" applyFont="1" applyFill="1" applyBorder="1" applyAlignment="1">
      <alignment vertical="center"/>
    </xf>
    <xf numFmtId="15" fontId="7" fillId="7" borderId="51" xfId="0" applyNumberFormat="1" applyFont="1" applyFill="1" applyBorder="1" applyAlignment="1">
      <alignment vertical="center"/>
    </xf>
    <xf numFmtId="15" fontId="7" fillId="7" borderId="42" xfId="0" applyNumberFormat="1" applyFont="1" applyFill="1" applyBorder="1" applyAlignment="1">
      <alignment vertical="center"/>
    </xf>
    <xf numFmtId="0" fontId="7" fillId="7" borderId="51" xfId="0" applyFont="1" applyFill="1" applyBorder="1" applyAlignment="1" applyProtection="1">
      <alignment horizontal="left" vertical="center" wrapText="1"/>
      <protection locked="0"/>
    </xf>
    <xf numFmtId="0" fontId="11" fillId="7" borderId="42"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left" vertical="center" wrapText="1"/>
      <protection locked="0"/>
    </xf>
    <xf numFmtId="170" fontId="7" fillId="8" borderId="10" xfId="0" applyNumberFormat="1" applyFont="1" applyFill="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170" fontId="7" fillId="7" borderId="28" xfId="1" applyNumberFormat="1" applyFont="1" applyFill="1" applyBorder="1" applyAlignment="1" applyProtection="1">
      <alignment horizontal="center" vertical="center" wrapText="1"/>
      <protection locked="0"/>
    </xf>
    <xf numFmtId="170" fontId="7" fillId="8" borderId="28" xfId="1" applyNumberFormat="1" applyFont="1" applyFill="1" applyBorder="1" applyAlignment="1" applyProtection="1">
      <alignment horizontal="center" vertical="center" wrapText="1"/>
      <protection locked="0"/>
    </xf>
    <xf numFmtId="170" fontId="7" fillId="7" borderId="41" xfId="1" applyNumberFormat="1" applyFont="1" applyFill="1" applyBorder="1" applyAlignment="1" applyProtection="1">
      <alignment horizontal="center" vertical="center" wrapText="1"/>
    </xf>
    <xf numFmtId="170" fontId="7" fillId="8" borderId="10" xfId="1" applyNumberFormat="1" applyFont="1" applyFill="1" applyBorder="1" applyAlignment="1" applyProtection="1">
      <alignment horizontal="center" vertical="center" wrapText="1"/>
    </xf>
    <xf numFmtId="170" fontId="7" fillId="7" borderId="30" xfId="1" applyNumberFormat="1" applyFont="1" applyFill="1" applyBorder="1" applyAlignment="1" applyProtection="1">
      <alignment horizontal="center" vertical="center"/>
    </xf>
    <xf numFmtId="15" fontId="7" fillId="7" borderId="1" xfId="0" applyNumberFormat="1" applyFont="1" applyFill="1" applyBorder="1" applyAlignment="1">
      <alignment vertical="center"/>
    </xf>
    <xf numFmtId="9" fontId="7" fillId="7" borderId="31" xfId="2" applyFont="1" applyFill="1" applyBorder="1" applyAlignment="1" applyProtection="1">
      <alignment vertical="center"/>
      <protection locked="0"/>
    </xf>
    <xf numFmtId="170" fontId="7" fillId="7" borderId="12" xfId="0" applyNumberFormat="1" applyFont="1" applyFill="1" applyBorder="1" applyAlignment="1" applyProtection="1">
      <alignment horizontal="center" vertical="center" wrapText="1"/>
      <protection locked="0"/>
    </xf>
    <xf numFmtId="0" fontId="7" fillId="11" borderId="19" xfId="0" applyFont="1" applyFill="1" applyBorder="1" applyAlignment="1">
      <alignment horizontal="center" vertical="center" wrapText="1"/>
    </xf>
    <xf numFmtId="0" fontId="7" fillId="8" borderId="49" xfId="0" applyFont="1" applyFill="1" applyBorder="1" applyAlignment="1" applyProtection="1">
      <alignment horizontal="left" vertical="center" wrapText="1"/>
      <protection locked="0"/>
    </xf>
    <xf numFmtId="0" fontId="7" fillId="8" borderId="3" xfId="0" applyFont="1" applyFill="1" applyBorder="1" applyAlignment="1" applyProtection="1">
      <alignment horizontal="center" vertical="center" wrapText="1"/>
      <protection locked="0"/>
    </xf>
    <xf numFmtId="0" fontId="7" fillId="8" borderId="3" xfId="0" applyFont="1" applyFill="1" applyBorder="1" applyAlignment="1" applyProtection="1">
      <alignment horizontal="center" vertical="center" wrapText="1"/>
    </xf>
    <xf numFmtId="170" fontId="7" fillId="8" borderId="28" xfId="1" applyNumberFormat="1" applyFont="1" applyFill="1" applyBorder="1" applyAlignment="1" applyProtection="1">
      <alignment vertical="center"/>
    </xf>
    <xf numFmtId="0" fontId="0" fillId="8" borderId="3" xfId="0" applyFill="1" applyBorder="1"/>
    <xf numFmtId="0" fontId="7" fillId="4" borderId="1" xfId="0" applyFont="1" applyFill="1" applyBorder="1" applyAlignment="1" applyProtection="1">
      <alignment horizontal="center" vertical="center" wrapText="1"/>
      <protection locked="0"/>
    </xf>
    <xf numFmtId="15" fontId="7" fillId="7" borderId="49" xfId="0" applyNumberFormat="1" applyFont="1" applyFill="1" applyBorder="1" applyAlignment="1">
      <alignment horizontal="center" vertical="center"/>
    </xf>
    <xf numFmtId="15" fontId="7" fillId="7" borderId="28" xfId="0" applyNumberFormat="1" applyFont="1" applyFill="1" applyBorder="1" applyAlignment="1">
      <alignment horizontal="center" vertical="center"/>
    </xf>
    <xf numFmtId="170" fontId="7" fillId="7" borderId="65" xfId="1" applyNumberFormat="1" applyFont="1" applyFill="1" applyBorder="1" applyAlignment="1">
      <alignment horizontal="center" vertical="center"/>
    </xf>
    <xf numFmtId="9" fontId="7" fillId="8" borderId="48" xfId="2" applyFont="1" applyFill="1" applyBorder="1" applyAlignment="1" applyProtection="1">
      <alignment vertical="center"/>
      <protection locked="0"/>
    </xf>
    <xf numFmtId="0" fontId="7" fillId="12" borderId="0" xfId="0" applyFont="1" applyFill="1" applyBorder="1" applyAlignment="1" applyProtection="1">
      <alignment vertical="center" wrapText="1"/>
      <protection locked="0"/>
    </xf>
    <xf numFmtId="0" fontId="7" fillId="12" borderId="10" xfId="0" applyFont="1" applyFill="1" applyBorder="1" applyAlignment="1" applyProtection="1">
      <alignment vertical="center" wrapText="1"/>
      <protection locked="0"/>
    </xf>
    <xf numFmtId="0" fontId="7" fillId="12" borderId="24" xfId="0" applyFont="1" applyFill="1" applyBorder="1" applyAlignment="1" applyProtection="1">
      <alignment vertical="center" wrapText="1"/>
      <protection locked="0"/>
    </xf>
    <xf numFmtId="0" fontId="7" fillId="12" borderId="49" xfId="0" applyFont="1" applyFill="1" applyBorder="1" applyAlignment="1" applyProtection="1">
      <alignment vertical="center" wrapText="1"/>
      <protection locked="0"/>
    </xf>
    <xf numFmtId="0" fontId="20" fillId="7" borderId="1" xfId="0" applyFont="1" applyFill="1" applyBorder="1" applyAlignment="1" applyProtection="1">
      <alignment vertical="center" wrapText="1"/>
      <protection locked="0"/>
    </xf>
    <xf numFmtId="0" fontId="7" fillId="7" borderId="1" xfId="0" applyFont="1" applyFill="1" applyBorder="1" applyAlignment="1" applyProtection="1">
      <alignment vertical="center" wrapText="1"/>
      <protection locked="0"/>
    </xf>
    <xf numFmtId="0" fontId="7" fillId="12" borderId="9" xfId="0" applyFont="1" applyFill="1" applyBorder="1" applyAlignment="1" applyProtection="1">
      <alignment vertical="center" wrapText="1"/>
      <protection locked="0"/>
    </xf>
    <xf numFmtId="0" fontId="7" fillId="12" borderId="6" xfId="0" applyFont="1" applyFill="1" applyBorder="1" applyAlignment="1" applyProtection="1">
      <alignment vertical="center" wrapText="1"/>
      <protection locked="0"/>
    </xf>
    <xf numFmtId="0" fontId="7" fillId="10" borderId="51" xfId="0" applyFont="1" applyFill="1" applyBorder="1" applyAlignment="1" applyProtection="1">
      <alignment horizontal="center" vertical="center" wrapText="1"/>
      <protection locked="0"/>
    </xf>
    <xf numFmtId="170" fontId="7" fillId="10" borderId="42" xfId="1" applyNumberFormat="1" applyFont="1" applyFill="1" applyBorder="1" applyAlignment="1">
      <alignment horizontal="center" vertical="center"/>
    </xf>
    <xf numFmtId="170" fontId="7" fillId="10" borderId="51" xfId="1" applyNumberFormat="1" applyFont="1" applyFill="1" applyBorder="1" applyAlignment="1">
      <alignment horizontal="center" vertical="center"/>
    </xf>
    <xf numFmtId="171" fontId="7" fillId="0" borderId="1" xfId="2" applyNumberFormat="1" applyFont="1" applyFill="1" applyBorder="1" applyAlignment="1">
      <alignment vertical="center"/>
    </xf>
    <xf numFmtId="0" fontId="18" fillId="2" borderId="43" xfId="0" applyFont="1" applyFill="1" applyBorder="1" applyAlignment="1">
      <alignment horizontal="center" vertical="center"/>
    </xf>
    <xf numFmtId="0" fontId="4" fillId="6" borderId="2" xfId="0" applyFont="1" applyFill="1" applyBorder="1" applyAlignment="1">
      <alignment horizontal="center" vertical="center" wrapText="1"/>
    </xf>
    <xf numFmtId="0" fontId="18" fillId="6" borderId="44" xfId="0" applyFont="1" applyFill="1" applyBorder="1" applyAlignment="1">
      <alignment horizontal="center" vertical="center"/>
    </xf>
    <xf numFmtId="0" fontId="13" fillId="7" borderId="1" xfId="0" applyFont="1" applyFill="1" applyBorder="1" applyAlignment="1">
      <alignment vertical="center" wrapText="1"/>
    </xf>
    <xf numFmtId="0" fontId="13" fillId="7" borderId="1" xfId="0" applyFont="1" applyFill="1" applyBorder="1" applyAlignment="1">
      <alignment horizontal="center" vertical="center" wrapText="1"/>
    </xf>
    <xf numFmtId="3" fontId="27" fillId="7" borderId="1" xfId="0" applyNumberFormat="1" applyFont="1" applyFill="1" applyBorder="1" applyAlignment="1">
      <alignment horizontal="right" vertical="center" wrapText="1"/>
    </xf>
    <xf numFmtId="170" fontId="7" fillId="7" borderId="42" xfId="1" applyNumberFormat="1" applyFont="1" applyFill="1" applyBorder="1" applyAlignment="1">
      <alignment vertical="center" wrapText="1"/>
    </xf>
    <xf numFmtId="9" fontId="7" fillId="7" borderId="53" xfId="2" applyFont="1" applyFill="1" applyBorder="1" applyAlignment="1" applyProtection="1">
      <alignment vertical="center"/>
      <protection locked="0"/>
    </xf>
    <xf numFmtId="0" fontId="0" fillId="12" borderId="1" xfId="0" applyFill="1" applyBorder="1"/>
    <xf numFmtId="0" fontId="0" fillId="12" borderId="17" xfId="0" applyFill="1" applyBorder="1"/>
    <xf numFmtId="0" fontId="27" fillId="7" borderId="1" xfId="0" applyFont="1" applyFill="1" applyBorder="1" applyAlignment="1">
      <alignment horizontal="left" vertical="center" wrapText="1"/>
    </xf>
    <xf numFmtId="0" fontId="11" fillId="7" borderId="1" xfId="0" applyFont="1" applyFill="1" applyBorder="1" applyAlignment="1">
      <alignment horizontal="left" vertical="center" wrapText="1"/>
    </xf>
    <xf numFmtId="171" fontId="6" fillId="7" borderId="53" xfId="2" applyNumberFormat="1" applyFont="1" applyFill="1" applyBorder="1" applyAlignment="1" applyProtection="1">
      <alignment vertical="center"/>
      <protection locked="0"/>
    </xf>
    <xf numFmtId="9" fontId="7" fillId="7" borderId="68" xfId="2" applyFont="1" applyFill="1" applyBorder="1" applyAlignment="1" applyProtection="1">
      <alignment vertical="center"/>
      <protection locked="0"/>
    </xf>
    <xf numFmtId="0" fontId="0" fillId="12" borderId="3" xfId="0" applyFill="1" applyBorder="1"/>
    <xf numFmtId="0" fontId="0" fillId="12" borderId="37" xfId="0" applyFill="1" applyBorder="1"/>
    <xf numFmtId="0" fontId="0" fillId="12" borderId="38" xfId="0" applyFill="1" applyBorder="1"/>
    <xf numFmtId="170" fontId="7" fillId="7" borderId="49" xfId="1" applyNumberFormat="1" applyFont="1" applyFill="1" applyBorder="1" applyAlignment="1" applyProtection="1">
      <alignment horizontal="center" vertical="center" wrapText="1"/>
      <protection locked="0"/>
    </xf>
    <xf numFmtId="171" fontId="7" fillId="12" borderId="29" xfId="2" applyNumberFormat="1" applyFont="1" applyFill="1" applyBorder="1" applyAlignment="1" applyProtection="1">
      <alignment horizontal="right" vertical="center" wrapText="1"/>
      <protection locked="0"/>
    </xf>
    <xf numFmtId="171" fontId="7" fillId="12" borderId="1" xfId="2" applyNumberFormat="1" applyFont="1" applyFill="1" applyBorder="1" applyAlignment="1" applyProtection="1">
      <alignment horizontal="right" vertical="center" wrapText="1"/>
      <protection locked="0"/>
    </xf>
    <xf numFmtId="171" fontId="7" fillId="12" borderId="3" xfId="2" applyNumberFormat="1" applyFont="1" applyFill="1" applyBorder="1" applyAlignment="1" applyProtection="1">
      <alignment horizontal="right" vertical="center" wrapText="1"/>
      <protection locked="0"/>
    </xf>
    <xf numFmtId="0" fontId="11" fillId="7" borderId="1" xfId="0" applyFont="1" applyFill="1" applyBorder="1" applyAlignment="1">
      <alignment horizontal="center" vertical="center" wrapText="1"/>
    </xf>
    <xf numFmtId="0" fontId="10" fillId="0" borderId="2" xfId="0" applyFont="1" applyBorder="1" applyAlignment="1" applyProtection="1">
      <alignment horizontal="justify" vertical="center" wrapText="1"/>
      <protection locked="0"/>
    </xf>
    <xf numFmtId="0" fontId="9" fillId="0" borderId="18" xfId="0" applyFont="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justify" vertical="center" wrapText="1"/>
      <protection locked="0"/>
    </xf>
    <xf numFmtId="0" fontId="7" fillId="7" borderId="30" xfId="0" applyFont="1" applyFill="1" applyBorder="1" applyAlignment="1" applyProtection="1">
      <alignment horizontal="left" vertical="center" wrapText="1"/>
      <protection locked="0"/>
    </xf>
    <xf numFmtId="15" fontId="9" fillId="0" borderId="36" xfId="0" applyNumberFormat="1" applyFont="1" applyBorder="1" applyAlignment="1">
      <alignment vertical="center"/>
    </xf>
    <xf numFmtId="15" fontId="9" fillId="0" borderId="18" xfId="0" applyNumberFormat="1" applyFont="1" applyBorder="1" applyAlignment="1">
      <alignment vertical="center"/>
    </xf>
    <xf numFmtId="0" fontId="10" fillId="0" borderId="1"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23" fillId="12" borderId="0" xfId="0" applyFont="1" applyFill="1" applyBorder="1" applyAlignment="1" applyProtection="1">
      <alignment horizontal="center" vertical="center" wrapText="1"/>
      <protection locked="0"/>
    </xf>
    <xf numFmtId="0" fontId="23" fillId="12" borderId="10" xfId="0" applyFont="1" applyFill="1" applyBorder="1" applyAlignment="1" applyProtection="1">
      <alignment horizontal="center" vertical="center" wrapText="1"/>
      <protection locked="0"/>
    </xf>
    <xf numFmtId="0" fontId="21" fillId="12" borderId="0" xfId="0" applyFont="1" applyFill="1" applyBorder="1" applyAlignment="1" applyProtection="1">
      <alignment horizontal="center" vertical="center" wrapText="1"/>
      <protection locked="0"/>
    </xf>
    <xf numFmtId="0" fontId="22" fillId="12" borderId="11" xfId="0" applyFont="1" applyFill="1" applyBorder="1" applyAlignment="1" applyProtection="1">
      <alignment horizontal="center" vertical="center" wrapText="1"/>
      <protection locked="0"/>
    </xf>
    <xf numFmtId="0" fontId="22" fillId="12" borderId="0" xfId="0" applyFont="1" applyFill="1" applyBorder="1" applyAlignment="1" applyProtection="1">
      <alignment horizontal="center" vertical="center" wrapText="1"/>
      <protection locked="0"/>
    </xf>
    <xf numFmtId="0" fontId="22" fillId="12" borderId="23" xfId="0" applyFont="1" applyFill="1" applyBorder="1" applyAlignment="1" applyProtection="1">
      <alignment horizontal="center" vertical="center" wrapText="1"/>
      <protection locked="0"/>
    </xf>
    <xf numFmtId="0" fontId="9" fillId="12" borderId="11" xfId="0" applyFont="1" applyFill="1" applyBorder="1" applyAlignment="1" applyProtection="1">
      <alignment horizontal="center" vertical="center" wrapText="1"/>
      <protection locked="0"/>
    </xf>
    <xf numFmtId="0" fontId="9" fillId="12" borderId="0" xfId="0" applyFont="1" applyFill="1" applyBorder="1" applyAlignment="1" applyProtection="1">
      <alignment horizontal="center" vertical="center" wrapText="1"/>
      <protection locked="0"/>
    </xf>
    <xf numFmtId="0" fontId="0" fillId="11" borderId="20" xfId="0" applyFill="1" applyBorder="1" applyAlignment="1">
      <alignment horizontal="center" vertical="center" wrapText="1"/>
    </xf>
    <xf numFmtId="0" fontId="0" fillId="11" borderId="0" xfId="0"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8" borderId="49" xfId="0" applyFont="1" applyFill="1" applyBorder="1" applyAlignment="1" applyProtection="1">
      <alignment horizontal="center" vertical="center" wrapText="1"/>
      <protection locked="0"/>
    </xf>
    <xf numFmtId="0" fontId="7" fillId="8" borderId="28" xfId="0" applyFont="1" applyFill="1" applyBorder="1" applyAlignment="1">
      <alignment horizontal="center" vertical="center" wrapText="1"/>
    </xf>
    <xf numFmtId="0" fontId="7" fillId="8" borderId="65" xfId="0" applyFont="1" applyFill="1" applyBorder="1" applyAlignment="1">
      <alignment horizontal="center" vertical="center" wrapText="1"/>
    </xf>
    <xf numFmtId="0" fontId="7" fillId="8" borderId="1" xfId="0" applyFont="1" applyFill="1" applyBorder="1" applyAlignment="1">
      <alignment horizontal="center" vertical="center" wrapText="1"/>
    </xf>
    <xf numFmtId="167" fontId="7" fillId="8" borderId="28" xfId="7" applyFont="1" applyFill="1" applyBorder="1" applyAlignment="1" applyProtection="1">
      <alignment horizontal="center" vertical="center" wrapText="1"/>
      <protection locked="0"/>
    </xf>
    <xf numFmtId="167" fontId="7" fillId="8" borderId="10" xfId="7" applyFont="1" applyFill="1" applyBorder="1" applyAlignment="1" applyProtection="1">
      <alignment horizontal="center" vertical="center" wrapText="1"/>
    </xf>
    <xf numFmtId="3" fontId="7" fillId="7" borderId="28" xfId="0" applyNumberFormat="1" applyFont="1" applyFill="1" applyBorder="1" applyAlignment="1" applyProtection="1">
      <alignment horizontal="center" vertical="center" wrapText="1"/>
      <protection locked="0"/>
    </xf>
    <xf numFmtId="170" fontId="7" fillId="7" borderId="51" xfId="0" applyNumberFormat="1" applyFont="1" applyFill="1" applyBorder="1" applyAlignment="1" applyProtection="1">
      <alignment horizontal="center" vertical="center" wrapText="1"/>
      <protection locked="0"/>
    </xf>
    <xf numFmtId="170" fontId="7" fillId="7" borderId="20" xfId="0" applyNumberFormat="1" applyFont="1" applyFill="1" applyBorder="1" applyAlignment="1" applyProtection="1">
      <alignment horizontal="center" vertical="center" wrapText="1"/>
      <protection locked="0"/>
    </xf>
    <xf numFmtId="171" fontId="7" fillId="7" borderId="35" xfId="2" applyNumberFormat="1" applyFont="1" applyFill="1" applyBorder="1" applyAlignment="1" applyProtection="1">
      <alignment horizontal="right" vertical="center" wrapText="1"/>
      <protection locked="0"/>
    </xf>
    <xf numFmtId="171" fontId="6" fillId="7" borderId="42" xfId="2" applyNumberFormat="1" applyFont="1" applyFill="1" applyBorder="1" applyAlignment="1" applyProtection="1">
      <alignment vertical="center"/>
      <protection locked="0"/>
    </xf>
    <xf numFmtId="9" fontId="7" fillId="7" borderId="69" xfId="2" applyFont="1" applyFill="1" applyBorder="1" applyAlignment="1" applyProtection="1">
      <alignment vertical="center"/>
      <protection locked="0"/>
    </xf>
    <xf numFmtId="171" fontId="7" fillId="0" borderId="29" xfId="2" applyNumberFormat="1" applyFont="1" applyFill="1" applyBorder="1" applyAlignment="1" applyProtection="1">
      <alignment horizontal="right" vertical="center" wrapText="1"/>
      <protection locked="0"/>
    </xf>
    <xf numFmtId="167" fontId="7" fillId="7" borderId="51" xfId="7" applyFont="1" applyFill="1" applyBorder="1" applyAlignment="1" applyProtection="1">
      <alignment horizontal="center" vertical="center" wrapText="1"/>
      <protection locked="0"/>
    </xf>
    <xf numFmtId="170" fontId="7" fillId="7" borderId="51" xfId="1" applyNumberFormat="1" applyFont="1" applyFill="1" applyBorder="1" applyAlignment="1">
      <alignment vertical="center"/>
    </xf>
    <xf numFmtId="0" fontId="7" fillId="7" borderId="20" xfId="0" applyFont="1" applyFill="1" applyBorder="1" applyAlignment="1" applyProtection="1">
      <alignment horizontal="center" vertical="center" wrapText="1"/>
      <protection locked="0"/>
    </xf>
    <xf numFmtId="0" fontId="7" fillId="7" borderId="69" xfId="2" applyNumberFormat="1" applyFont="1" applyFill="1" applyBorder="1" applyAlignment="1" applyProtection="1">
      <alignment vertical="center"/>
      <protection locked="0"/>
    </xf>
    <xf numFmtId="0" fontId="10" fillId="0" borderId="34" xfId="0" applyFont="1" applyBorder="1" applyAlignment="1" applyProtection="1">
      <alignment horizontal="justify" vertical="center" wrapText="1"/>
      <protection locked="0"/>
    </xf>
    <xf numFmtId="0" fontId="9" fillId="0" borderId="34" xfId="0" applyFont="1" applyBorder="1" applyAlignment="1" applyProtection="1">
      <alignment horizontal="center" vertical="center" wrapText="1"/>
      <protection locked="0"/>
    </xf>
    <xf numFmtId="170" fontId="7" fillId="0" borderId="2" xfId="1" applyNumberFormat="1" applyFont="1" applyFill="1" applyBorder="1" applyAlignment="1">
      <alignment vertical="center"/>
    </xf>
    <xf numFmtId="171" fontId="7" fillId="0" borderId="2" xfId="2" applyNumberFormat="1" applyFont="1" applyFill="1" applyBorder="1" applyAlignment="1" applyProtection="1">
      <alignment horizontal="right" vertical="center" wrapText="1"/>
      <protection locked="0"/>
    </xf>
    <xf numFmtId="167" fontId="7" fillId="7" borderId="30" xfId="7" applyFont="1" applyFill="1" applyBorder="1" applyAlignment="1" applyProtection="1">
      <alignment horizontal="center" vertical="center" wrapText="1"/>
    </xf>
    <xf numFmtId="167" fontId="7" fillId="7" borderId="30" xfId="7" applyFont="1" applyFill="1" applyBorder="1" applyAlignment="1" applyProtection="1">
      <alignment horizontal="center" vertical="center" wrapText="1"/>
      <protection locked="0"/>
    </xf>
    <xf numFmtId="170" fontId="7" fillId="7" borderId="30" xfId="1" applyNumberFormat="1" applyFont="1" applyFill="1" applyBorder="1" applyAlignment="1">
      <alignment vertical="center" wrapText="1"/>
    </xf>
    <xf numFmtId="14" fontId="7" fillId="7" borderId="30" xfId="1" applyNumberFormat="1" applyFont="1" applyFill="1" applyBorder="1" applyAlignment="1">
      <alignment vertical="center"/>
    </xf>
    <xf numFmtId="170" fontId="7" fillId="7" borderId="30" xfId="0" applyNumberFormat="1" applyFont="1" applyFill="1" applyBorder="1" applyAlignment="1" applyProtection="1">
      <alignment horizontal="center" vertical="center" wrapText="1"/>
      <protection locked="0"/>
    </xf>
    <xf numFmtId="171" fontId="7" fillId="7" borderId="30" xfId="2" applyNumberFormat="1" applyFont="1" applyFill="1" applyBorder="1" applyAlignment="1" applyProtection="1">
      <alignment horizontal="right" vertical="center" wrapText="1"/>
      <protection locked="0"/>
    </xf>
    <xf numFmtId="9" fontId="7" fillId="7" borderId="30" xfId="2" applyFont="1" applyFill="1" applyBorder="1" applyAlignment="1" applyProtection="1">
      <alignment vertical="center"/>
      <protection locked="0"/>
    </xf>
    <xf numFmtId="0" fontId="9" fillId="12" borderId="65" xfId="0" applyFont="1" applyFill="1" applyBorder="1" applyAlignment="1" applyProtection="1">
      <alignment horizontal="center" vertical="center" wrapText="1"/>
      <protection locked="0"/>
    </xf>
    <xf numFmtId="0" fontId="9" fillId="12" borderId="24" xfId="0" applyFont="1" applyFill="1" applyBorder="1" applyAlignment="1" applyProtection="1">
      <alignment horizontal="center" vertical="center" wrapText="1"/>
      <protection locked="0"/>
    </xf>
    <xf numFmtId="15" fontId="9" fillId="0" borderId="10" xfId="0" applyNumberFormat="1" applyFont="1" applyBorder="1" applyAlignment="1">
      <alignment vertical="center"/>
    </xf>
    <xf numFmtId="170" fontId="7" fillId="0" borderId="11" xfId="1" applyNumberFormat="1" applyFont="1" applyFill="1" applyBorder="1" applyAlignment="1">
      <alignment vertical="center"/>
    </xf>
    <xf numFmtId="171" fontId="7" fillId="0" borderId="10" xfId="2" applyNumberFormat="1" applyFont="1" applyFill="1" applyBorder="1" applyAlignment="1" applyProtection="1">
      <alignment horizontal="right" vertical="center" wrapText="1"/>
      <protection locked="0"/>
    </xf>
    <xf numFmtId="0" fontId="0" fillId="0" borderId="18" xfId="0" applyBorder="1"/>
    <xf numFmtId="0" fontId="0" fillId="0" borderId="48" xfId="0" applyBorder="1"/>
    <xf numFmtId="170" fontId="6" fillId="7" borderId="30" xfId="1" applyNumberFormat="1" applyFont="1" applyFill="1" applyBorder="1" applyAlignment="1">
      <alignment vertical="center"/>
    </xf>
    <xf numFmtId="0" fontId="3" fillId="0" borderId="0" xfId="0" applyFont="1" applyBorder="1" applyAlignment="1">
      <alignment vertical="center"/>
    </xf>
    <xf numFmtId="0" fontId="7" fillId="7" borderId="42" xfId="0" applyFont="1" applyFill="1" applyBorder="1" applyAlignment="1" applyProtection="1">
      <alignment horizontal="center" vertical="center" wrapText="1"/>
    </xf>
    <xf numFmtId="0" fontId="7" fillId="7" borderId="42" xfId="0" applyFont="1" applyFill="1" applyBorder="1" applyAlignment="1" applyProtection="1">
      <alignment horizontal="center" vertical="center" wrapText="1"/>
      <protection locked="0"/>
    </xf>
    <xf numFmtId="170" fontId="7" fillId="7" borderId="1" xfId="1" applyNumberFormat="1" applyFont="1" applyFill="1" applyBorder="1" applyAlignment="1">
      <alignment vertical="center"/>
    </xf>
    <xf numFmtId="0" fontId="9" fillId="0" borderId="52" xfId="0" applyFont="1" applyFill="1" applyBorder="1" applyAlignment="1" applyProtection="1">
      <alignment horizontal="left" vertical="center" wrapText="1"/>
      <protection locked="0"/>
    </xf>
    <xf numFmtId="0" fontId="11" fillId="7" borderId="63" xfId="0" applyFont="1" applyFill="1" applyBorder="1" applyAlignment="1" applyProtection="1">
      <alignment horizontal="justify" vertical="center" wrapText="1"/>
      <protection locked="0"/>
    </xf>
    <xf numFmtId="0" fontId="7" fillId="7" borderId="29" xfId="0" applyFont="1" applyFill="1" applyBorder="1" applyAlignment="1" applyProtection="1">
      <alignment horizontal="center" vertical="center" wrapText="1"/>
    </xf>
    <xf numFmtId="170" fontId="7" fillId="7" borderId="53" xfId="1" applyNumberFormat="1" applyFont="1" applyFill="1" applyBorder="1" applyAlignment="1">
      <alignment vertical="center"/>
    </xf>
    <xf numFmtId="167" fontId="7" fillId="7" borderId="41" xfId="7" applyFont="1" applyFill="1" applyBorder="1" applyAlignment="1" applyProtection="1">
      <alignment horizontal="center" vertical="center" wrapText="1"/>
      <protection locked="0"/>
    </xf>
    <xf numFmtId="170" fontId="7" fillId="7" borderId="41" xfId="1" applyNumberFormat="1" applyFont="1" applyFill="1" applyBorder="1" applyAlignment="1">
      <alignment vertical="center"/>
    </xf>
    <xf numFmtId="14" fontId="7" fillId="7" borderId="41" xfId="1" applyNumberFormat="1" applyFont="1" applyFill="1" applyBorder="1" applyAlignment="1">
      <alignment vertical="center"/>
    </xf>
    <xf numFmtId="0" fontId="10" fillId="0" borderId="3" xfId="0" applyFont="1" applyFill="1" applyBorder="1" applyAlignment="1" applyProtection="1">
      <alignment horizontal="justify" vertical="center" wrapText="1"/>
      <protection locked="0"/>
    </xf>
    <xf numFmtId="0" fontId="9" fillId="0" borderId="3"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protection locked="0"/>
    </xf>
    <xf numFmtId="15" fontId="9" fillId="0" borderId="6" xfId="0" applyNumberFormat="1" applyFont="1" applyFill="1" applyBorder="1" applyAlignment="1">
      <alignment vertical="center"/>
    </xf>
    <xf numFmtId="15" fontId="9" fillId="0" borderId="3" xfId="0" applyNumberFormat="1" applyFont="1" applyFill="1" applyBorder="1" applyAlignment="1">
      <alignment vertical="center"/>
    </xf>
    <xf numFmtId="170" fontId="9" fillId="0" borderId="27" xfId="1" applyNumberFormat="1" applyFont="1" applyFill="1" applyBorder="1" applyAlignment="1">
      <alignment vertical="center"/>
    </xf>
    <xf numFmtId="167" fontId="9" fillId="0" borderId="6" xfId="7"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170" fontId="9" fillId="0" borderId="3" xfId="1" applyNumberFormat="1" applyFont="1" applyFill="1" applyBorder="1" applyAlignment="1">
      <alignment vertical="center" wrapText="1"/>
    </xf>
    <xf numFmtId="170" fontId="9" fillId="0" borderId="3" xfId="1" applyNumberFormat="1" applyFont="1" applyFill="1" applyBorder="1" applyAlignment="1">
      <alignment vertical="center"/>
    </xf>
    <xf numFmtId="170" fontId="9" fillId="0" borderId="6" xfId="1" applyNumberFormat="1" applyFont="1" applyFill="1" applyBorder="1" applyAlignment="1">
      <alignment vertical="center"/>
    </xf>
    <xf numFmtId="14" fontId="9" fillId="0" borderId="6" xfId="1" applyNumberFormat="1" applyFont="1" applyFill="1" applyBorder="1" applyAlignment="1">
      <alignment vertical="center"/>
    </xf>
    <xf numFmtId="170" fontId="9" fillId="0" borderId="9" xfId="0" applyNumberFormat="1" applyFont="1" applyFill="1" applyBorder="1" applyAlignment="1" applyProtection="1">
      <alignment horizontal="center" vertical="center" wrapText="1"/>
      <protection locked="0"/>
    </xf>
    <xf numFmtId="171" fontId="9" fillId="0" borderId="45" xfId="2" applyNumberFormat="1" applyFont="1" applyFill="1" applyBorder="1" applyAlignment="1" applyProtection="1">
      <alignment horizontal="right" vertical="center" wrapText="1"/>
      <protection locked="0"/>
    </xf>
    <xf numFmtId="171" fontId="3" fillId="0" borderId="3" xfId="2" applyNumberFormat="1" applyFont="1" applyFill="1" applyBorder="1" applyAlignment="1" applyProtection="1">
      <alignment vertical="center"/>
      <protection locked="0"/>
    </xf>
    <xf numFmtId="9" fontId="9" fillId="0" borderId="37" xfId="2" applyFont="1" applyFill="1" applyBorder="1" applyAlignment="1" applyProtection="1">
      <alignment vertical="center"/>
      <protection locked="0"/>
    </xf>
    <xf numFmtId="0" fontId="10" fillId="0" borderId="18" xfId="0" applyFont="1" applyFill="1" applyBorder="1" applyAlignment="1" applyProtection="1">
      <alignment horizontal="justify" vertical="center" wrapText="1"/>
      <protection locked="0"/>
    </xf>
    <xf numFmtId="0" fontId="9" fillId="0" borderId="18"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protection locked="0"/>
    </xf>
    <xf numFmtId="15" fontId="9" fillId="0" borderId="10" xfId="0" applyNumberFormat="1" applyFont="1" applyFill="1" applyBorder="1" applyAlignment="1">
      <alignment vertical="center"/>
    </xf>
    <xf numFmtId="15" fontId="9" fillId="0" borderId="18" xfId="0" applyNumberFormat="1" applyFont="1" applyFill="1" applyBorder="1" applyAlignment="1">
      <alignment vertical="center"/>
    </xf>
    <xf numFmtId="170" fontId="9" fillId="0" borderId="11" xfId="1" applyNumberFormat="1" applyFont="1" applyFill="1" applyBorder="1" applyAlignment="1">
      <alignment vertical="center"/>
    </xf>
    <xf numFmtId="0" fontId="9" fillId="0" borderId="1" xfId="0" applyFont="1" applyFill="1" applyBorder="1" applyAlignment="1" applyProtection="1">
      <alignment horizontal="center" vertical="center" wrapText="1"/>
      <protection locked="0"/>
    </xf>
    <xf numFmtId="167" fontId="9" fillId="0" borderId="10" xfId="7"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170" fontId="9" fillId="0" borderId="18" xfId="1" applyNumberFormat="1" applyFont="1" applyFill="1" applyBorder="1" applyAlignment="1">
      <alignment vertical="center" wrapText="1"/>
    </xf>
    <xf numFmtId="170" fontId="9" fillId="0" borderId="18" xfId="1" applyNumberFormat="1" applyFont="1" applyFill="1" applyBorder="1" applyAlignment="1">
      <alignment vertical="center"/>
    </xf>
    <xf numFmtId="170" fontId="9" fillId="0" borderId="10" xfId="1" applyNumberFormat="1" applyFont="1" applyFill="1" applyBorder="1" applyAlignment="1">
      <alignment vertical="center"/>
    </xf>
    <xf numFmtId="14" fontId="9" fillId="0" borderId="10" xfId="1" applyNumberFormat="1" applyFont="1" applyFill="1" applyBorder="1" applyAlignment="1">
      <alignment vertical="center"/>
    </xf>
    <xf numFmtId="170" fontId="9" fillId="0" borderId="0" xfId="0" applyNumberFormat="1" applyFont="1" applyFill="1" applyBorder="1" applyAlignment="1" applyProtection="1">
      <alignment horizontal="center" vertical="center" wrapText="1"/>
      <protection locked="0"/>
    </xf>
    <xf numFmtId="171" fontId="9" fillId="0" borderId="36" xfId="2" applyNumberFormat="1" applyFont="1" applyFill="1" applyBorder="1" applyAlignment="1" applyProtection="1">
      <alignment horizontal="right" vertical="center" wrapText="1"/>
      <protection locked="0"/>
    </xf>
    <xf numFmtId="171" fontId="3" fillId="0" borderId="18" xfId="2" applyNumberFormat="1" applyFont="1" applyFill="1" applyBorder="1" applyAlignment="1" applyProtection="1">
      <alignment vertical="center"/>
      <protection locked="0"/>
    </xf>
    <xf numFmtId="9" fontId="9" fillId="0" borderId="48" xfId="2" applyFont="1" applyFill="1" applyBorder="1" applyAlignment="1" applyProtection="1">
      <alignment vertical="center"/>
      <protection locked="0"/>
    </xf>
    <xf numFmtId="0" fontId="10" fillId="0" borderId="2"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protection locked="0"/>
    </xf>
    <xf numFmtId="15" fontId="9" fillId="0" borderId="5" xfId="0" applyNumberFormat="1" applyFont="1" applyFill="1" applyBorder="1" applyAlignment="1">
      <alignment vertical="center"/>
    </xf>
    <xf numFmtId="15" fontId="9" fillId="0" borderId="2" xfId="0" applyNumberFormat="1" applyFont="1" applyFill="1" applyBorder="1" applyAlignment="1">
      <alignment vertical="center"/>
    </xf>
    <xf numFmtId="170" fontId="9" fillId="0" borderId="26" xfId="1" applyNumberFormat="1" applyFont="1" applyFill="1" applyBorder="1" applyAlignment="1">
      <alignment vertical="center"/>
    </xf>
    <xf numFmtId="167" fontId="9" fillId="0" borderId="5" xfId="7"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170" fontId="9" fillId="0" borderId="2" xfId="1" applyNumberFormat="1" applyFont="1" applyFill="1" applyBorder="1" applyAlignment="1">
      <alignment vertical="center" wrapText="1"/>
    </xf>
    <xf numFmtId="170" fontId="9" fillId="0" borderId="2" xfId="1" applyNumberFormat="1" applyFont="1" applyFill="1" applyBorder="1" applyAlignment="1">
      <alignment vertical="center"/>
    </xf>
    <xf numFmtId="170" fontId="9" fillId="0" borderId="5" xfId="1" applyNumberFormat="1" applyFont="1" applyFill="1" applyBorder="1" applyAlignment="1">
      <alignment vertical="center"/>
    </xf>
    <xf numFmtId="14" fontId="9" fillId="0" borderId="5" xfId="1" applyNumberFormat="1" applyFont="1" applyFill="1" applyBorder="1" applyAlignment="1">
      <alignment vertical="center"/>
    </xf>
    <xf numFmtId="170" fontId="9" fillId="0" borderId="8" xfId="0" applyNumberFormat="1" applyFont="1" applyFill="1" applyBorder="1" applyAlignment="1" applyProtection="1">
      <alignment horizontal="center" vertical="center" wrapText="1"/>
      <protection locked="0"/>
    </xf>
    <xf numFmtId="171" fontId="9" fillId="0" borderId="43" xfId="2" applyNumberFormat="1" applyFont="1" applyFill="1" applyBorder="1" applyAlignment="1" applyProtection="1">
      <alignment horizontal="right" vertical="center" wrapText="1"/>
      <protection locked="0"/>
    </xf>
    <xf numFmtId="171" fontId="3" fillId="0" borderId="2" xfId="2" applyNumberFormat="1" applyFont="1" applyFill="1" applyBorder="1" applyAlignment="1" applyProtection="1">
      <alignment vertical="center"/>
      <protection locked="0"/>
    </xf>
    <xf numFmtId="9" fontId="9" fillId="0" borderId="44" xfId="2" applyFont="1" applyFill="1" applyBorder="1" applyAlignment="1" applyProtection="1">
      <alignment vertical="center"/>
      <protection locked="0"/>
    </xf>
    <xf numFmtId="0" fontId="10" fillId="0" borderId="34" xfId="0" applyFont="1" applyFill="1" applyBorder="1" applyAlignment="1" applyProtection="1">
      <alignment horizontal="justify" vertical="center" wrapText="1"/>
      <protection locked="0"/>
    </xf>
    <xf numFmtId="14" fontId="7" fillId="7" borderId="51" xfId="1" applyNumberFormat="1" applyFont="1" applyFill="1" applyBorder="1" applyAlignment="1">
      <alignment vertical="center"/>
    </xf>
    <xf numFmtId="0" fontId="29" fillId="0" borderId="18" xfId="0" applyFont="1" applyBorder="1" applyAlignment="1" applyProtection="1">
      <alignment horizontal="center" vertical="center" wrapText="1"/>
      <protection locked="0"/>
    </xf>
    <xf numFmtId="2" fontId="7" fillId="7" borderId="41" xfId="0" applyNumberFormat="1" applyFont="1" applyFill="1" applyBorder="1" applyAlignment="1" applyProtection="1">
      <alignment horizontal="left" vertical="center" wrapText="1"/>
      <protection locked="0"/>
    </xf>
    <xf numFmtId="0" fontId="7" fillId="7" borderId="30" xfId="2" applyNumberFormat="1" applyFont="1" applyFill="1" applyBorder="1" applyAlignment="1" applyProtection="1">
      <alignment vertical="center"/>
      <protection locked="0"/>
    </xf>
    <xf numFmtId="2" fontId="7" fillId="7" borderId="51" xfId="0" applyNumberFormat="1"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xf>
    <xf numFmtId="170" fontId="7" fillId="0" borderId="18" xfId="1" applyNumberFormat="1" applyFont="1" applyFill="1" applyBorder="1" applyAlignment="1">
      <alignment vertical="center"/>
    </xf>
    <xf numFmtId="165" fontId="7" fillId="7" borderId="30"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protection locked="0"/>
    </xf>
    <xf numFmtId="0" fontId="11" fillId="7" borderId="53" xfId="0" applyFont="1" applyFill="1" applyBorder="1" applyAlignment="1" applyProtection="1">
      <alignment horizontal="justify" vertical="center" wrapText="1"/>
      <protection locked="0"/>
    </xf>
    <xf numFmtId="0" fontId="11" fillId="7" borderId="29" xfId="0" applyFont="1" applyFill="1" applyBorder="1" applyAlignment="1" applyProtection="1">
      <alignment horizontal="justify" vertical="center" wrapText="1"/>
      <protection locked="0"/>
    </xf>
    <xf numFmtId="167" fontId="6" fillId="7" borderId="13" xfId="7" applyFont="1" applyFill="1" applyBorder="1" applyAlignment="1">
      <alignment vertical="center"/>
    </xf>
    <xf numFmtId="165" fontId="7" fillId="7" borderId="51" xfId="0" applyNumberFormat="1" applyFont="1" applyFill="1" applyBorder="1" applyAlignment="1" applyProtection="1">
      <alignment horizontal="center" vertical="center" wrapText="1"/>
      <protection locked="0"/>
    </xf>
    <xf numFmtId="167" fontId="6" fillId="7" borderId="30" xfId="7" applyFont="1" applyFill="1" applyBorder="1" applyAlignment="1">
      <alignment vertical="center"/>
    </xf>
    <xf numFmtId="0" fontId="7" fillId="0" borderId="41" xfId="0" applyFont="1" applyFill="1" applyBorder="1" applyAlignment="1" applyProtection="1">
      <alignment horizontal="left" vertical="center" wrapText="1"/>
      <protection locked="0"/>
    </xf>
    <xf numFmtId="2" fontId="7" fillId="0" borderId="4" xfId="0" applyNumberFormat="1" applyFont="1" applyFill="1" applyBorder="1" applyAlignment="1" applyProtection="1">
      <alignment horizontal="left" vertical="center" wrapText="1"/>
      <protection locked="0"/>
    </xf>
    <xf numFmtId="167" fontId="7" fillId="7" borderId="1" xfId="7" applyFont="1" applyFill="1" applyBorder="1" applyAlignment="1" applyProtection="1">
      <alignment horizontal="center" vertical="center" wrapText="1"/>
    </xf>
    <xf numFmtId="167" fontId="7" fillId="7" borderId="1" xfId="7" applyFont="1" applyFill="1" applyBorder="1" applyAlignment="1" applyProtection="1">
      <alignment horizontal="center" vertical="center" wrapText="1"/>
      <protection locked="0"/>
    </xf>
    <xf numFmtId="170" fontId="6" fillId="7" borderId="1" xfId="1" applyNumberFormat="1" applyFont="1" applyFill="1" applyBorder="1" applyAlignment="1">
      <alignment vertical="center"/>
    </xf>
    <xf numFmtId="170" fontId="9" fillId="0" borderId="48" xfId="1" applyNumberFormat="1" applyFont="1" applyBorder="1" applyAlignment="1">
      <alignment horizontal="center" vertical="center"/>
    </xf>
    <xf numFmtId="0" fontId="9" fillId="0" borderId="0" xfId="0" applyFont="1" applyBorder="1" applyAlignment="1" applyProtection="1">
      <alignment horizontal="center" vertical="center" wrapText="1"/>
      <protection locked="0"/>
    </xf>
    <xf numFmtId="165" fontId="9" fillId="0" borderId="6" xfId="0" applyNumberFormat="1" applyFont="1" applyBorder="1" applyAlignment="1">
      <alignment vertical="center"/>
    </xf>
    <xf numFmtId="0" fontId="8" fillId="10" borderId="1" xfId="0" applyFont="1" applyFill="1" applyBorder="1" applyAlignment="1"/>
    <xf numFmtId="0" fontId="8" fillId="10" borderId="1"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justify" vertical="center" wrapText="1"/>
      <protection locked="0"/>
    </xf>
    <xf numFmtId="14" fontId="7" fillId="7" borderId="1" xfId="0" applyNumberFormat="1" applyFont="1" applyFill="1" applyBorder="1" applyAlignment="1" applyProtection="1">
      <alignment horizontal="center" vertical="center" wrapText="1"/>
      <protection locked="0"/>
    </xf>
    <xf numFmtId="0" fontId="7" fillId="12" borderId="0" xfId="0" applyFont="1" applyFill="1" applyBorder="1" applyAlignment="1" applyProtection="1">
      <alignment horizontal="center" vertical="center" wrapText="1"/>
      <protection locked="0"/>
    </xf>
    <xf numFmtId="0" fontId="7" fillId="12" borderId="10" xfId="0" applyFont="1" applyFill="1" applyBorder="1" applyAlignment="1" applyProtection="1">
      <alignment horizontal="center" vertical="center" wrapText="1"/>
      <protection locked="0"/>
    </xf>
    <xf numFmtId="0" fontId="7" fillId="12" borderId="52" xfId="0" applyFont="1" applyFill="1" applyBorder="1" applyAlignment="1">
      <alignment horizontal="center" vertical="center"/>
    </xf>
    <xf numFmtId="171" fontId="0" fillId="12" borderId="52" xfId="2" applyNumberFormat="1" applyFont="1" applyFill="1" applyBorder="1" applyAlignment="1">
      <alignment vertical="center"/>
    </xf>
    <xf numFmtId="0" fontId="0" fillId="12" borderId="39" xfId="0" applyFill="1" applyBorder="1"/>
    <xf numFmtId="0" fontId="7" fillId="12" borderId="4" xfId="0" applyFont="1" applyFill="1" applyBorder="1" applyAlignment="1">
      <alignment horizontal="center" vertical="center"/>
    </xf>
    <xf numFmtId="171" fontId="0" fillId="12" borderId="6" xfId="2" applyNumberFormat="1" applyFont="1" applyFill="1" applyBorder="1" applyAlignment="1">
      <alignment vertical="center"/>
    </xf>
    <xf numFmtId="0" fontId="7" fillId="12" borderId="40" xfId="0" applyFont="1" applyFill="1" applyBorder="1" applyAlignment="1">
      <alignment horizontal="center" vertical="center"/>
    </xf>
    <xf numFmtId="171" fontId="0" fillId="12" borderId="49" xfId="2" applyNumberFormat="1" applyFont="1" applyFill="1" applyBorder="1" applyAlignment="1">
      <alignment vertical="center"/>
    </xf>
    <xf numFmtId="0" fontId="0" fillId="12" borderId="16" xfId="0" applyFill="1" applyBorder="1"/>
    <xf numFmtId="0" fontId="7" fillId="7" borderId="52" xfId="0" applyFont="1" applyFill="1" applyBorder="1" applyAlignment="1" applyProtection="1">
      <alignment horizontal="left" vertical="center" wrapText="1"/>
      <protection locked="0"/>
    </xf>
    <xf numFmtId="0" fontId="11" fillId="7" borderId="34" xfId="0" applyFont="1" applyFill="1" applyBorder="1" applyAlignment="1" applyProtection="1">
      <alignment horizontal="justify" vertical="center" wrapText="1"/>
      <protection locked="0"/>
    </xf>
    <xf numFmtId="0" fontId="7" fillId="7" borderId="34" xfId="0" applyFont="1" applyFill="1" applyBorder="1" applyAlignment="1" applyProtection="1">
      <alignment horizontal="center" vertical="center" wrapText="1"/>
      <protection locked="0"/>
    </xf>
    <xf numFmtId="0" fontId="7" fillId="7" borderId="34" xfId="0" applyFont="1" applyFill="1" applyBorder="1" applyAlignment="1" applyProtection="1">
      <alignment horizontal="center" vertical="center" wrapText="1"/>
    </xf>
    <xf numFmtId="0" fontId="20" fillId="12" borderId="63" xfId="0" applyFont="1" applyFill="1" applyBorder="1" applyAlignment="1" applyProtection="1">
      <alignment vertical="center" wrapText="1"/>
      <protection locked="0"/>
    </xf>
    <xf numFmtId="0" fontId="20" fillId="12" borderId="20" xfId="0" applyFont="1" applyFill="1" applyBorder="1" applyAlignment="1" applyProtection="1">
      <alignment vertical="center" wrapText="1"/>
      <protection locked="0"/>
    </xf>
    <xf numFmtId="0" fontId="20" fillId="12" borderId="21" xfId="0" applyFont="1" applyFill="1" applyBorder="1" applyAlignment="1" applyProtection="1">
      <alignment vertical="center" wrapText="1"/>
      <protection locked="0"/>
    </xf>
    <xf numFmtId="0" fontId="7" fillId="12" borderId="34" xfId="0" applyFont="1" applyFill="1" applyBorder="1" applyAlignment="1">
      <alignment horizontal="center" vertical="center"/>
    </xf>
    <xf numFmtId="0" fontId="3" fillId="12" borderId="39" xfId="0" applyFont="1" applyFill="1" applyBorder="1"/>
    <xf numFmtId="0" fontId="20" fillId="12" borderId="11" xfId="0" applyFont="1" applyFill="1" applyBorder="1" applyAlignment="1" applyProtection="1">
      <alignment vertical="center" wrapText="1"/>
      <protection locked="0"/>
    </xf>
    <xf numFmtId="0" fontId="20" fillId="12" borderId="0" xfId="0" applyFont="1" applyFill="1" applyBorder="1" applyAlignment="1" applyProtection="1">
      <alignment vertical="center" wrapText="1"/>
      <protection locked="0"/>
    </xf>
    <xf numFmtId="0" fontId="20" fillId="12" borderId="23" xfId="0" applyFont="1" applyFill="1" applyBorder="1" applyAlignment="1" applyProtection="1">
      <alignment vertical="center" wrapText="1"/>
      <protection locked="0"/>
    </xf>
    <xf numFmtId="0" fontId="7" fillId="12" borderId="1" xfId="0" applyFont="1" applyFill="1" applyBorder="1" applyAlignment="1">
      <alignment horizontal="center" vertical="center"/>
    </xf>
    <xf numFmtId="0" fontId="7" fillId="12" borderId="2" xfId="0" applyFont="1" applyFill="1" applyBorder="1" applyAlignment="1">
      <alignment horizontal="center" vertical="center"/>
    </xf>
    <xf numFmtId="171" fontId="0" fillId="12" borderId="5" xfId="2" applyNumberFormat="1" applyFont="1" applyFill="1" applyBorder="1" applyAlignment="1">
      <alignment vertical="center"/>
    </xf>
    <xf numFmtId="14" fontId="7" fillId="7" borderId="34" xfId="0" applyNumberFormat="1" applyFont="1" applyFill="1" applyBorder="1" applyAlignment="1" applyProtection="1">
      <alignment horizontal="center" vertical="center" wrapText="1"/>
    </xf>
    <xf numFmtId="9" fontId="7" fillId="7" borderId="34" xfId="2" applyFont="1" applyFill="1" applyBorder="1" applyAlignment="1" applyProtection="1">
      <alignment horizontal="center" vertical="center" wrapText="1"/>
    </xf>
    <xf numFmtId="171" fontId="6" fillId="12" borderId="30" xfId="2" applyNumberFormat="1" applyFont="1" applyFill="1" applyBorder="1" applyAlignment="1">
      <alignment vertical="center"/>
    </xf>
    <xf numFmtId="0" fontId="0" fillId="12" borderId="44" xfId="0" applyFill="1" applyBorder="1"/>
    <xf numFmtId="0" fontId="7" fillId="12" borderId="18" xfId="0" applyFont="1" applyFill="1" applyBorder="1" applyAlignment="1">
      <alignment horizontal="center" vertical="center"/>
    </xf>
    <xf numFmtId="171" fontId="0" fillId="0" borderId="18" xfId="2" applyNumberFormat="1" applyFont="1" applyBorder="1" applyAlignment="1">
      <alignment vertical="center"/>
    </xf>
    <xf numFmtId="171" fontId="0" fillId="12" borderId="10" xfId="2" applyNumberFormat="1" applyFont="1" applyFill="1" applyBorder="1" applyAlignment="1">
      <alignment vertical="center"/>
    </xf>
    <xf numFmtId="167" fontId="6" fillId="8" borderId="30" xfId="7" applyFont="1" applyFill="1" applyBorder="1" applyAlignment="1" applyProtection="1">
      <alignment horizontal="center" vertical="center"/>
      <protection locked="0"/>
    </xf>
    <xf numFmtId="171" fontId="6" fillId="8" borderId="31" xfId="2" applyNumberFormat="1" applyFont="1" applyFill="1" applyBorder="1" applyAlignment="1" applyProtection="1">
      <alignment horizontal="right" vertical="center"/>
      <protection locked="0"/>
    </xf>
    <xf numFmtId="0" fontId="6" fillId="8" borderId="13" xfId="0" applyFont="1" applyFill="1" applyBorder="1"/>
    <xf numFmtId="0" fontId="7" fillId="7" borderId="63" xfId="2" applyNumberFormat="1" applyFont="1" applyFill="1" applyBorder="1" applyAlignment="1" applyProtection="1">
      <alignment vertical="center"/>
      <protection locked="0"/>
    </xf>
    <xf numFmtId="0" fontId="0" fillId="0" borderId="17" xfId="0" applyBorder="1"/>
    <xf numFmtId="0" fontId="0" fillId="0" borderId="26" xfId="0" applyBorder="1"/>
    <xf numFmtId="9" fontId="7" fillId="7" borderId="63" xfId="2" applyFont="1" applyFill="1" applyBorder="1" applyAlignment="1" applyProtection="1">
      <alignment vertical="center"/>
      <protection locked="0"/>
    </xf>
    <xf numFmtId="0" fontId="0" fillId="0" borderId="11" xfId="0" applyBorder="1"/>
    <xf numFmtId="0" fontId="0" fillId="0" borderId="27" xfId="0" applyBorder="1"/>
    <xf numFmtId="0" fontId="3" fillId="0" borderId="13" xfId="0" applyFont="1" applyBorder="1"/>
    <xf numFmtId="0" fontId="3" fillId="7" borderId="23" xfId="0" applyFont="1" applyFill="1" applyBorder="1"/>
    <xf numFmtId="0" fontId="3" fillId="9" borderId="59" xfId="0" applyFont="1" applyFill="1" applyBorder="1" applyAlignment="1">
      <alignment horizontal="justify" vertical="center" wrapText="1"/>
    </xf>
    <xf numFmtId="0" fontId="3" fillId="9" borderId="21" xfId="0" applyFont="1" applyFill="1" applyBorder="1" applyAlignment="1">
      <alignment vertical="center" wrapText="1"/>
    </xf>
    <xf numFmtId="0" fontId="3" fillId="9" borderId="23" xfId="0" applyFont="1" applyFill="1" applyBorder="1" applyAlignment="1">
      <alignment vertical="center" wrapText="1"/>
    </xf>
    <xf numFmtId="0" fontId="3" fillId="9" borderId="25" xfId="0" applyFont="1" applyFill="1" applyBorder="1" applyAlignment="1">
      <alignment vertical="center" wrapText="1"/>
    </xf>
    <xf numFmtId="0" fontId="3" fillId="0" borderId="60" xfId="0" applyFont="1" applyBorder="1" applyAlignment="1">
      <alignment vertical="center" wrapText="1"/>
    </xf>
    <xf numFmtId="0" fontId="3" fillId="0" borderId="62" xfId="0" applyFont="1" applyBorder="1" applyAlignment="1">
      <alignment vertical="center" wrapText="1"/>
    </xf>
    <xf numFmtId="0" fontId="0" fillId="12" borderId="26" xfId="0" applyFill="1" applyBorder="1"/>
    <xf numFmtId="0" fontId="3" fillId="14" borderId="1" xfId="0" applyFont="1" applyFill="1" applyBorder="1" applyAlignment="1">
      <alignment vertical="center" wrapText="1"/>
    </xf>
    <xf numFmtId="170" fontId="0" fillId="0" borderId="0" xfId="1" applyNumberFormat="1" applyFont="1"/>
    <xf numFmtId="170" fontId="7" fillId="11" borderId="0" xfId="1" applyNumberFormat="1" applyFont="1" applyFill="1" applyBorder="1" applyAlignment="1">
      <alignment horizontal="center" vertical="center" wrapText="1"/>
    </xf>
    <xf numFmtId="170" fontId="0" fillId="11" borderId="20" xfId="1" applyNumberFormat="1" applyFont="1" applyFill="1" applyBorder="1" applyAlignment="1">
      <alignment horizontal="center" vertical="center" wrapText="1"/>
    </xf>
    <xf numFmtId="170" fontId="0" fillId="11" borderId="0" xfId="1" applyNumberFormat="1" applyFont="1" applyFill="1" applyBorder="1" applyAlignment="1">
      <alignment horizontal="center" vertical="center" wrapText="1"/>
    </xf>
    <xf numFmtId="170" fontId="7" fillId="11" borderId="19" xfId="1" applyNumberFormat="1" applyFont="1" applyFill="1" applyBorder="1" applyAlignment="1">
      <alignment horizontal="center" vertical="center" wrapText="1"/>
    </xf>
    <xf numFmtId="170" fontId="7" fillId="4" borderId="1" xfId="1" applyNumberFormat="1" applyFont="1" applyFill="1" applyBorder="1" applyAlignment="1" applyProtection="1">
      <alignment horizontal="center" vertical="center" wrapText="1"/>
      <protection locked="0"/>
    </xf>
    <xf numFmtId="170" fontId="7" fillId="8" borderId="49" xfId="1" applyNumberFormat="1" applyFont="1" applyFill="1" applyBorder="1" applyAlignment="1" applyProtection="1">
      <alignment horizontal="center" vertical="center" wrapText="1"/>
      <protection locked="0"/>
    </xf>
    <xf numFmtId="170" fontId="7" fillId="8" borderId="49" xfId="1" applyNumberFormat="1" applyFont="1" applyFill="1" applyBorder="1" applyAlignment="1" applyProtection="1">
      <alignment horizontal="left" vertical="center" wrapText="1"/>
      <protection locked="0"/>
    </xf>
    <xf numFmtId="170" fontId="7" fillId="8" borderId="28" xfId="1" applyNumberFormat="1" applyFont="1" applyFill="1" applyBorder="1" applyAlignment="1" applyProtection="1">
      <alignment horizontal="justify" vertical="center" wrapText="1"/>
      <protection locked="0"/>
    </xf>
    <xf numFmtId="170" fontId="7" fillId="8" borderId="3" xfId="1" applyNumberFormat="1" applyFont="1" applyFill="1" applyBorder="1" applyAlignment="1" applyProtection="1">
      <alignment horizontal="center" vertical="center" wrapText="1"/>
      <protection locked="0"/>
    </xf>
    <xf numFmtId="15" fontId="7" fillId="7" borderId="49" xfId="1" applyNumberFormat="1" applyFont="1" applyFill="1" applyBorder="1" applyAlignment="1">
      <alignment horizontal="center" vertical="center"/>
    </xf>
    <xf numFmtId="15" fontId="7" fillId="7" borderId="28" xfId="1" applyNumberFormat="1" applyFont="1" applyFill="1" applyBorder="1" applyAlignment="1">
      <alignment horizontal="center" vertical="center"/>
    </xf>
    <xf numFmtId="170" fontId="7" fillId="8" borderId="65" xfId="1" applyNumberFormat="1" applyFont="1" applyFill="1" applyBorder="1" applyAlignment="1">
      <alignment vertical="center"/>
    </xf>
    <xf numFmtId="170" fontId="7" fillId="8" borderId="28" xfId="1" applyNumberFormat="1" applyFont="1" applyFill="1" applyBorder="1" applyAlignment="1" applyProtection="1">
      <alignment horizontal="center" vertical="center" wrapText="1"/>
    </xf>
    <xf numFmtId="170" fontId="7" fillId="8" borderId="10" xfId="1" applyNumberFormat="1" applyFont="1" applyFill="1" applyBorder="1" applyAlignment="1" applyProtection="1">
      <alignment horizontal="center" vertical="center" wrapText="1"/>
      <protection locked="0"/>
    </xf>
    <xf numFmtId="170" fontId="7" fillId="8" borderId="10" xfId="1" applyNumberFormat="1" applyFont="1" applyFill="1" applyBorder="1" applyAlignment="1" applyProtection="1">
      <alignment horizontal="right" vertical="center" wrapText="1"/>
      <protection locked="0"/>
    </xf>
    <xf numFmtId="170" fontId="6" fillId="8" borderId="18" xfId="1" applyNumberFormat="1" applyFont="1" applyFill="1" applyBorder="1" applyAlignment="1" applyProtection="1">
      <alignment vertical="center"/>
      <protection locked="0"/>
    </xf>
    <xf numFmtId="170" fontId="7" fillId="8" borderId="48" xfId="1" applyNumberFormat="1" applyFont="1" applyFill="1" applyBorder="1" applyAlignment="1" applyProtection="1">
      <alignment vertical="center"/>
      <protection locked="0"/>
    </xf>
    <xf numFmtId="170" fontId="9" fillId="8" borderId="25" xfId="1" applyNumberFormat="1" applyFont="1" applyFill="1" applyBorder="1" applyAlignment="1">
      <alignment horizontal="center" vertical="center" wrapText="1"/>
    </xf>
    <xf numFmtId="170" fontId="7" fillId="7" borderId="41" xfId="1" applyNumberFormat="1" applyFont="1" applyFill="1" applyBorder="1" applyAlignment="1" applyProtection="1">
      <alignment horizontal="left" vertical="center" wrapText="1"/>
      <protection locked="0"/>
    </xf>
    <xf numFmtId="0" fontId="10" fillId="7" borderId="49" xfId="1" applyNumberFormat="1" applyFont="1" applyFill="1" applyBorder="1" applyAlignment="1" applyProtection="1">
      <alignment horizontal="justify" vertical="center" wrapText="1"/>
      <protection locked="0"/>
    </xf>
    <xf numFmtId="170" fontId="11" fillId="7" borderId="28" xfId="1" applyNumberFormat="1" applyFont="1" applyFill="1" applyBorder="1" applyAlignment="1" applyProtection="1">
      <alignment horizontal="justify" vertical="center" wrapText="1"/>
      <protection locked="0"/>
    </xf>
    <xf numFmtId="170" fontId="7" fillId="7" borderId="18" xfId="1" applyNumberFormat="1" applyFont="1" applyFill="1" applyBorder="1" applyAlignment="1" applyProtection="1">
      <alignment horizontal="center" vertical="center" wrapText="1"/>
      <protection locked="0"/>
    </xf>
    <xf numFmtId="170" fontId="7" fillId="7" borderId="1" xfId="1" applyNumberFormat="1" applyFont="1" applyFill="1" applyBorder="1" applyAlignment="1" applyProtection="1">
      <alignment horizontal="center" vertical="center" wrapText="1"/>
    </xf>
    <xf numFmtId="170" fontId="7" fillId="7" borderId="28" xfId="1" applyNumberFormat="1" applyFont="1" applyFill="1" applyBorder="1" applyAlignment="1" applyProtection="1">
      <alignment horizontal="center" vertical="center" wrapText="1"/>
    </xf>
    <xf numFmtId="170" fontId="7" fillId="7" borderId="12" xfId="1" applyNumberFormat="1" applyFont="1" applyFill="1" applyBorder="1" applyAlignment="1" applyProtection="1">
      <alignment horizontal="center" vertical="center" wrapText="1"/>
      <protection locked="0"/>
    </xf>
    <xf numFmtId="170" fontId="7" fillId="7" borderId="29" xfId="1" applyNumberFormat="1" applyFont="1" applyFill="1" applyBorder="1" applyAlignment="1" applyProtection="1">
      <alignment horizontal="right" vertical="center" wrapText="1"/>
      <protection locked="0"/>
    </xf>
    <xf numFmtId="9" fontId="6" fillId="7" borderId="30" xfId="2" applyFont="1" applyFill="1" applyBorder="1" applyAlignment="1" applyProtection="1">
      <alignment vertical="center"/>
      <protection locked="0"/>
    </xf>
    <xf numFmtId="170" fontId="9" fillId="0" borderId="6" xfId="1" applyNumberFormat="1" applyFont="1" applyFill="1" applyBorder="1" applyAlignment="1" applyProtection="1">
      <alignment horizontal="left" vertical="center" wrapText="1"/>
      <protection locked="0"/>
    </xf>
    <xf numFmtId="170" fontId="10" fillId="0" borderId="6" xfId="1" applyNumberFormat="1" applyFont="1" applyBorder="1" applyAlignment="1" applyProtection="1">
      <alignment horizontal="justify" vertical="center" wrapText="1"/>
      <protection locked="0"/>
    </xf>
    <xf numFmtId="170" fontId="10" fillId="0" borderId="3" xfId="1" applyNumberFormat="1" applyFont="1" applyBorder="1" applyAlignment="1" applyProtection="1">
      <alignment horizontal="justify" vertical="center" wrapText="1"/>
      <protection locked="0"/>
    </xf>
    <xf numFmtId="170" fontId="10" fillId="0" borderId="3" xfId="1" applyNumberFormat="1" applyFont="1" applyBorder="1" applyAlignment="1" applyProtection="1">
      <alignment horizontal="center" vertical="center" wrapText="1"/>
      <protection locked="0"/>
    </xf>
    <xf numFmtId="170" fontId="0" fillId="0" borderId="1" xfId="1" applyNumberFormat="1" applyFont="1" applyBorder="1" applyAlignment="1">
      <alignment horizontal="center" vertical="center"/>
    </xf>
    <xf numFmtId="170" fontId="9" fillId="15" borderId="9" xfId="1" applyNumberFormat="1" applyFont="1" applyFill="1" applyBorder="1" applyAlignment="1" applyProtection="1">
      <alignment horizontal="center" vertical="center" wrapText="1"/>
      <protection locked="0"/>
    </xf>
    <xf numFmtId="170" fontId="7" fillId="0" borderId="29" xfId="1" applyNumberFormat="1" applyFont="1" applyFill="1" applyBorder="1" applyAlignment="1" applyProtection="1">
      <alignment horizontal="right" vertical="center" wrapText="1"/>
      <protection locked="0"/>
    </xf>
    <xf numFmtId="170" fontId="9" fillId="0" borderId="4" xfId="1" applyNumberFormat="1" applyFont="1" applyFill="1" applyBorder="1" applyAlignment="1" applyProtection="1">
      <alignment horizontal="left" vertical="center" wrapText="1"/>
      <protection locked="0"/>
    </xf>
    <xf numFmtId="170" fontId="9" fillId="15" borderId="7" xfId="1" applyNumberFormat="1" applyFont="1" applyFill="1" applyBorder="1" applyAlignment="1" applyProtection="1">
      <alignment horizontal="center" vertical="center" wrapText="1"/>
      <protection locked="0"/>
    </xf>
    <xf numFmtId="170" fontId="10" fillId="0" borderId="4" xfId="1" applyNumberFormat="1" applyFont="1" applyBorder="1" applyAlignment="1" applyProtection="1">
      <alignment horizontal="justify" vertical="center" wrapText="1"/>
      <protection locked="0"/>
    </xf>
    <xf numFmtId="170" fontId="10" fillId="0" borderId="5" xfId="1" applyNumberFormat="1" applyFont="1" applyBorder="1" applyAlignment="1" applyProtection="1">
      <alignment horizontal="justify" vertical="center" wrapText="1"/>
      <protection locked="0"/>
    </xf>
    <xf numFmtId="170" fontId="8" fillId="0" borderId="2" xfId="1" applyNumberFormat="1" applyFont="1" applyBorder="1" applyAlignment="1">
      <alignment horizontal="center" vertical="center"/>
    </xf>
    <xf numFmtId="170" fontId="7" fillId="7" borderId="51" xfId="1" applyNumberFormat="1" applyFont="1" applyFill="1" applyBorder="1" applyAlignment="1" applyProtection="1">
      <alignment horizontal="left" vertical="center" wrapText="1"/>
      <protection locked="0"/>
    </xf>
    <xf numFmtId="0" fontId="10" fillId="7" borderId="1" xfId="1" applyNumberFormat="1" applyFont="1" applyFill="1" applyBorder="1" applyAlignment="1">
      <alignment horizontal="justify" vertical="top" wrapText="1"/>
    </xf>
    <xf numFmtId="170" fontId="9" fillId="7" borderId="1" xfId="1" applyNumberFormat="1" applyFont="1" applyFill="1" applyBorder="1" applyAlignment="1" applyProtection="1">
      <alignment horizontal="center" vertical="top" wrapText="1"/>
      <protection locked="0"/>
    </xf>
    <xf numFmtId="170" fontId="7" fillId="7" borderId="30" xfId="1" applyNumberFormat="1" applyFont="1" applyFill="1" applyBorder="1" applyAlignment="1" applyProtection="1">
      <alignment horizontal="center" vertical="center" wrapText="1"/>
    </xf>
    <xf numFmtId="170" fontId="7" fillId="7" borderId="30" xfId="1" applyNumberFormat="1" applyFont="1" applyFill="1" applyBorder="1" applyAlignment="1" applyProtection="1">
      <alignment horizontal="center" vertical="center" wrapText="1"/>
      <protection locked="0"/>
    </xf>
    <xf numFmtId="170" fontId="7" fillId="7" borderId="1" xfId="1" applyNumberFormat="1" applyFont="1" applyFill="1" applyBorder="1" applyAlignment="1" applyProtection="1">
      <alignment horizontal="center" vertical="center" wrapText="1"/>
      <protection locked="0"/>
    </xf>
    <xf numFmtId="170" fontId="7" fillId="7" borderId="51" xfId="1" applyNumberFormat="1" applyFont="1" applyFill="1" applyBorder="1" applyAlignment="1" applyProtection="1">
      <alignment horizontal="center" vertical="center" wrapText="1"/>
      <protection locked="0"/>
    </xf>
    <xf numFmtId="170" fontId="7" fillId="7" borderId="20" xfId="1" applyNumberFormat="1" applyFont="1" applyFill="1" applyBorder="1" applyAlignment="1" applyProtection="1">
      <alignment horizontal="center" vertical="center" wrapText="1"/>
      <protection locked="0"/>
    </xf>
    <xf numFmtId="170" fontId="6" fillId="7" borderId="28" xfId="1" applyNumberFormat="1" applyFont="1" applyFill="1" applyBorder="1" applyAlignment="1" applyProtection="1">
      <alignment vertical="center"/>
      <protection locked="0"/>
    </xf>
    <xf numFmtId="170" fontId="7" fillId="7" borderId="31" xfId="1" applyNumberFormat="1" applyFont="1" applyFill="1" applyBorder="1" applyAlignment="1" applyProtection="1">
      <alignment vertical="center"/>
      <protection locked="0"/>
    </xf>
    <xf numFmtId="170" fontId="4" fillId="9" borderId="68" xfId="1" applyNumberFormat="1" applyFont="1" applyFill="1" applyBorder="1" applyAlignment="1">
      <alignment horizontal="justify" vertical="center" wrapText="1"/>
    </xf>
    <xf numFmtId="170" fontId="8" fillId="0" borderId="18" xfId="1" applyNumberFormat="1" applyFont="1" applyBorder="1" applyAlignment="1">
      <alignment horizontal="center" vertical="center"/>
    </xf>
    <xf numFmtId="170" fontId="9" fillId="0" borderId="1" xfId="1" applyNumberFormat="1" applyFont="1" applyFill="1" applyBorder="1" applyAlignment="1" applyProtection="1">
      <alignment horizontal="left" vertical="center" wrapText="1"/>
      <protection locked="0"/>
    </xf>
    <xf numFmtId="170" fontId="9" fillId="0" borderId="1" xfId="1" applyNumberFormat="1" applyFont="1" applyBorder="1" applyAlignment="1" applyProtection="1">
      <alignment horizontal="center" vertical="center" wrapText="1"/>
      <protection locked="0"/>
    </xf>
    <xf numFmtId="170" fontId="7" fillId="0" borderId="1" xfId="1" applyNumberFormat="1" applyFont="1" applyFill="1" applyBorder="1" applyAlignment="1" applyProtection="1">
      <alignment horizontal="right" vertical="center" wrapText="1"/>
      <protection locked="0"/>
    </xf>
    <xf numFmtId="170" fontId="0" fillId="12" borderId="1" xfId="1" applyNumberFormat="1" applyFont="1" applyFill="1" applyBorder="1"/>
    <xf numFmtId="170" fontId="12" fillId="0" borderId="10" xfId="1" applyNumberFormat="1" applyFont="1" applyFill="1" applyBorder="1" applyAlignment="1">
      <alignment horizontal="center" vertical="center" wrapText="1"/>
    </xf>
    <xf numFmtId="170" fontId="7" fillId="7" borderId="49" xfId="1" applyNumberFormat="1" applyFont="1" applyFill="1" applyBorder="1" applyAlignment="1" applyProtection="1">
      <alignment horizontal="left" vertical="center" wrapText="1"/>
      <protection locked="0"/>
    </xf>
    <xf numFmtId="170" fontId="10" fillId="7" borderId="3" xfId="1" applyNumberFormat="1" applyFont="1" applyFill="1" applyBorder="1" applyAlignment="1" applyProtection="1">
      <alignment horizontal="justify" vertical="top" wrapText="1"/>
      <protection locked="0"/>
    </xf>
    <xf numFmtId="170" fontId="7" fillId="7" borderId="24" xfId="1" applyNumberFormat="1" applyFont="1" applyFill="1" applyBorder="1" applyAlignment="1" applyProtection="1">
      <alignment horizontal="center" vertical="center" wrapText="1"/>
      <protection locked="0"/>
    </xf>
    <xf numFmtId="170" fontId="7" fillId="7" borderId="33" xfId="1" applyNumberFormat="1" applyFont="1" applyFill="1" applyBorder="1" applyAlignment="1" applyProtection="1">
      <alignment vertical="center"/>
      <protection locked="0"/>
    </xf>
    <xf numFmtId="170" fontId="6" fillId="9" borderId="25" xfId="1" applyNumberFormat="1" applyFont="1" applyFill="1" applyBorder="1" applyAlignment="1">
      <alignment horizontal="justify" vertical="center" wrapText="1"/>
    </xf>
    <xf numFmtId="170" fontId="9" fillId="0" borderId="3" xfId="1" applyNumberFormat="1" applyFont="1" applyBorder="1" applyAlignment="1" applyProtection="1">
      <alignment horizontal="center" vertical="center" wrapText="1"/>
      <protection locked="0"/>
    </xf>
    <xf numFmtId="170" fontId="9" fillId="0" borderId="9" xfId="1" applyNumberFormat="1" applyFont="1" applyBorder="1" applyAlignment="1" applyProtection="1">
      <alignment horizontal="center" vertical="center" wrapText="1"/>
      <protection locked="0"/>
    </xf>
    <xf numFmtId="170" fontId="7" fillId="0" borderId="3" xfId="1" applyNumberFormat="1" applyFont="1" applyFill="1" applyBorder="1" applyAlignment="1" applyProtection="1">
      <alignment horizontal="right" vertical="center" wrapText="1"/>
      <protection locked="0"/>
    </xf>
    <xf numFmtId="170" fontId="0" fillId="12" borderId="3" xfId="1" applyNumberFormat="1" applyFont="1" applyFill="1" applyBorder="1"/>
    <xf numFmtId="170" fontId="0" fillId="12" borderId="37" xfId="1" applyNumberFormat="1" applyFont="1" applyFill="1" applyBorder="1"/>
    <xf numFmtId="170" fontId="9" fillId="0" borderId="7" xfId="1" applyNumberFormat="1" applyFont="1" applyBorder="1" applyAlignment="1" applyProtection="1">
      <alignment horizontal="center" vertical="center" wrapText="1"/>
      <protection locked="0"/>
    </xf>
    <xf numFmtId="170" fontId="0" fillId="12" borderId="38" xfId="1" applyNumberFormat="1" applyFont="1" applyFill="1" applyBorder="1"/>
    <xf numFmtId="170" fontId="6" fillId="7" borderId="30" xfId="1" applyNumberFormat="1" applyFont="1" applyFill="1" applyBorder="1" applyAlignment="1" applyProtection="1">
      <alignment vertical="center"/>
      <protection locked="0"/>
    </xf>
    <xf numFmtId="170" fontId="24" fillId="12" borderId="65" xfId="1" applyNumberFormat="1" applyFont="1" applyFill="1" applyBorder="1" applyAlignment="1" applyProtection="1">
      <alignment horizontal="center" vertical="center" wrapText="1"/>
      <protection locked="0"/>
    </xf>
    <xf numFmtId="170" fontId="24" fillId="12" borderId="24" xfId="1" applyNumberFormat="1" applyFont="1" applyFill="1" applyBorder="1" applyAlignment="1" applyProtection="1">
      <alignment horizontal="center" vertical="center" wrapText="1"/>
      <protection locked="0"/>
    </xf>
    <xf numFmtId="170" fontId="24" fillId="12" borderId="25" xfId="1" applyNumberFormat="1" applyFont="1" applyFill="1" applyBorder="1" applyAlignment="1" applyProtection="1">
      <alignment horizontal="center" vertical="center" wrapText="1"/>
      <protection locked="0"/>
    </xf>
    <xf numFmtId="170" fontId="9" fillId="0" borderId="0" xfId="1" applyNumberFormat="1" applyFont="1" applyBorder="1" applyAlignment="1" applyProtection="1">
      <alignment horizontal="center" vertical="center" wrapText="1"/>
      <protection locked="0"/>
    </xf>
    <xf numFmtId="170" fontId="23" fillId="12" borderId="0" xfId="1" applyNumberFormat="1" applyFont="1" applyFill="1" applyBorder="1" applyAlignment="1" applyProtection="1">
      <alignment horizontal="center" vertical="center" wrapText="1"/>
      <protection locked="0"/>
    </xf>
    <xf numFmtId="170" fontId="23" fillId="12" borderId="49" xfId="1" applyNumberFormat="1" applyFont="1" applyFill="1" applyBorder="1" applyAlignment="1" applyProtection="1">
      <alignment horizontal="center" vertical="center" wrapText="1"/>
      <protection locked="0"/>
    </xf>
    <xf numFmtId="170" fontId="7" fillId="0" borderId="10" xfId="1" applyNumberFormat="1" applyFont="1" applyFill="1" applyBorder="1" applyAlignment="1" applyProtection="1">
      <alignment horizontal="right" vertical="center" wrapText="1"/>
      <protection locked="0"/>
    </xf>
    <xf numFmtId="170" fontId="0" fillId="12" borderId="18" xfId="1" applyNumberFormat="1" applyFont="1" applyFill="1" applyBorder="1"/>
    <xf numFmtId="170" fontId="0" fillId="12" borderId="48" xfId="1" applyNumberFormat="1" applyFont="1" applyFill="1" applyBorder="1"/>
    <xf numFmtId="170" fontId="0" fillId="0" borderId="25" xfId="1" applyNumberFormat="1" applyFont="1" applyBorder="1" applyAlignment="1">
      <alignment horizontal="center" vertical="center" wrapText="1"/>
    </xf>
    <xf numFmtId="170" fontId="9" fillId="0" borderId="18" xfId="1" applyNumberFormat="1" applyFont="1" applyBorder="1" applyAlignment="1" applyProtection="1">
      <alignment horizontal="center" vertical="center" wrapText="1"/>
      <protection locked="0"/>
    </xf>
    <xf numFmtId="170" fontId="9" fillId="0" borderId="1" xfId="1" applyNumberFormat="1" applyFont="1" applyBorder="1" applyAlignment="1">
      <alignment horizontal="center" vertical="center"/>
    </xf>
    <xf numFmtId="170" fontId="10" fillId="0" borderId="1" xfId="1" applyNumberFormat="1" applyFont="1" applyBorder="1" applyAlignment="1" applyProtection="1">
      <alignment horizontal="justify" vertical="center" wrapText="1"/>
      <protection locked="0"/>
    </xf>
    <xf numFmtId="170" fontId="7" fillId="10" borderId="33" xfId="1" applyNumberFormat="1" applyFont="1" applyFill="1" applyBorder="1" applyAlignment="1">
      <alignment vertical="center"/>
    </xf>
    <xf numFmtId="170" fontId="7" fillId="10" borderId="24" xfId="1" applyNumberFormat="1" applyFont="1" applyFill="1" applyBorder="1" applyAlignment="1" applyProtection="1">
      <alignment horizontal="center" vertical="center" wrapText="1"/>
      <protection locked="0"/>
    </xf>
    <xf numFmtId="170" fontId="7" fillId="10" borderId="51" xfId="1" applyNumberFormat="1" applyFont="1" applyFill="1" applyBorder="1" applyAlignment="1" applyProtection="1">
      <alignment horizontal="center" vertical="center" wrapText="1"/>
      <protection locked="0"/>
    </xf>
    <xf numFmtId="170" fontId="7" fillId="10" borderId="41" xfId="1" applyNumberFormat="1" applyFont="1" applyFill="1" applyBorder="1" applyAlignment="1" applyProtection="1">
      <alignment horizontal="center" vertical="center" wrapText="1"/>
      <protection locked="0"/>
    </xf>
    <xf numFmtId="170" fontId="7" fillId="10" borderId="49" xfId="1" applyNumberFormat="1" applyFont="1" applyFill="1" applyBorder="1" applyAlignment="1">
      <alignment vertical="center"/>
    </xf>
    <xf numFmtId="170" fontId="7" fillId="10" borderId="30" xfId="1" applyNumberFormat="1" applyFont="1" applyFill="1" applyBorder="1" applyAlignment="1">
      <alignment horizontal="right" vertical="center"/>
    </xf>
    <xf numFmtId="170" fontId="7" fillId="10" borderId="31" xfId="1" applyNumberFormat="1" applyFont="1" applyFill="1" applyBorder="1" applyAlignment="1">
      <alignment horizontal="right" vertical="center"/>
    </xf>
    <xf numFmtId="170" fontId="9" fillId="0" borderId="13" xfId="1" applyNumberFormat="1" applyFont="1" applyBorder="1"/>
    <xf numFmtId="170" fontId="12" fillId="0" borderId="36" xfId="1" applyNumberFormat="1" applyFont="1" applyFill="1" applyBorder="1" applyAlignment="1">
      <alignment horizontal="center" vertical="center" wrapText="1"/>
    </xf>
    <xf numFmtId="170" fontId="12" fillId="0" borderId="18" xfId="1" applyNumberFormat="1" applyFont="1" applyFill="1" applyBorder="1" applyAlignment="1">
      <alignment horizontal="center" vertical="center" wrapText="1"/>
    </xf>
    <xf numFmtId="170" fontId="12" fillId="0" borderId="42" xfId="1" applyNumberFormat="1" applyFont="1" applyFill="1" applyBorder="1" applyAlignment="1">
      <alignment horizontal="center" vertical="center" wrapText="1"/>
    </xf>
    <xf numFmtId="170" fontId="12" fillId="0" borderId="20" xfId="1" applyNumberFormat="1" applyFont="1" applyFill="1" applyBorder="1" applyAlignment="1">
      <alignment horizontal="center" vertical="center" wrapText="1"/>
    </xf>
    <xf numFmtId="170" fontId="12" fillId="0" borderId="35" xfId="1" applyNumberFormat="1" applyFont="1" applyFill="1" applyBorder="1" applyAlignment="1">
      <alignment horizontal="center" vertical="center" wrapText="1"/>
    </xf>
    <xf numFmtId="170" fontId="11" fillId="7" borderId="41" xfId="1" applyNumberFormat="1" applyFont="1" applyFill="1" applyBorder="1" applyAlignment="1" applyProtection="1">
      <alignment horizontal="justify" vertical="center" wrapText="1"/>
      <protection locked="0"/>
    </xf>
    <xf numFmtId="170" fontId="11" fillId="7" borderId="30" xfId="1" applyNumberFormat="1" applyFont="1" applyFill="1" applyBorder="1" applyAlignment="1" applyProtection="1">
      <alignment horizontal="justify" vertical="center" wrapText="1"/>
      <protection locked="0"/>
    </xf>
    <xf numFmtId="170" fontId="7" fillId="7" borderId="0" xfId="1" applyNumberFormat="1" applyFont="1" applyFill="1" applyBorder="1" applyAlignment="1" applyProtection="1">
      <alignment horizontal="center" vertical="center" wrapText="1"/>
      <protection locked="0"/>
    </xf>
    <xf numFmtId="170" fontId="20" fillId="7" borderId="1" xfId="1" applyNumberFormat="1" applyFont="1" applyFill="1" applyBorder="1" applyAlignment="1" applyProtection="1">
      <alignment vertical="center" wrapText="1"/>
      <protection locked="0"/>
    </xf>
    <xf numFmtId="170" fontId="7" fillId="7" borderId="1" xfId="1" applyNumberFormat="1" applyFont="1" applyFill="1" applyBorder="1" applyAlignment="1" applyProtection="1">
      <alignment vertical="center" wrapText="1"/>
      <protection locked="0"/>
    </xf>
    <xf numFmtId="170" fontId="7" fillId="7" borderId="10" xfId="1" applyNumberFormat="1" applyFont="1" applyFill="1" applyBorder="1" applyAlignment="1" applyProtection="1">
      <alignment horizontal="center" vertical="center" wrapText="1"/>
      <protection locked="0"/>
    </xf>
    <xf numFmtId="170" fontId="7" fillId="7" borderId="10" xfId="1" applyNumberFormat="1" applyFont="1" applyFill="1" applyBorder="1" applyAlignment="1">
      <alignment vertical="center"/>
    </xf>
    <xf numFmtId="170" fontId="7" fillId="7" borderId="48" xfId="1" applyNumberFormat="1" applyFont="1" applyFill="1" applyBorder="1" applyAlignment="1">
      <alignment horizontal="right" vertical="center"/>
    </xf>
    <xf numFmtId="170" fontId="9" fillId="7" borderId="23" xfId="1" applyNumberFormat="1" applyFont="1" applyFill="1" applyBorder="1"/>
    <xf numFmtId="170" fontId="6" fillId="8" borderId="41" xfId="1" applyNumberFormat="1" applyFont="1" applyFill="1" applyBorder="1" applyAlignment="1" applyProtection="1">
      <alignment horizontal="center" vertical="center"/>
      <protection locked="0"/>
    </xf>
    <xf numFmtId="170" fontId="6" fillId="8" borderId="30" xfId="1" applyNumberFormat="1" applyFont="1" applyFill="1" applyBorder="1" applyAlignment="1" applyProtection="1">
      <alignment horizontal="center" vertical="center"/>
      <protection locked="0"/>
    </xf>
    <xf numFmtId="170" fontId="6" fillId="8" borderId="30" xfId="1" applyNumberFormat="1" applyFont="1" applyFill="1" applyBorder="1" applyProtection="1">
      <protection locked="0"/>
    </xf>
    <xf numFmtId="170" fontId="6" fillId="8" borderId="30" xfId="1" applyNumberFormat="1" applyFont="1" applyFill="1" applyBorder="1" applyAlignment="1" applyProtection="1">
      <alignment horizontal="right" vertical="center"/>
      <protection locked="0"/>
    </xf>
    <xf numFmtId="170" fontId="6" fillId="8" borderId="31" xfId="1" applyNumberFormat="1" applyFont="1" applyFill="1" applyBorder="1"/>
    <xf numFmtId="0" fontId="22" fillId="12" borderId="65" xfId="0" applyFont="1" applyFill="1" applyBorder="1" applyAlignment="1" applyProtection="1">
      <alignment horizontal="center" vertical="center" wrapText="1"/>
      <protection locked="0"/>
    </xf>
    <xf numFmtId="0" fontId="22" fillId="12" borderId="24" xfId="0" applyFont="1" applyFill="1" applyBorder="1" applyAlignment="1" applyProtection="1">
      <alignment horizontal="center" vertical="center" wrapText="1"/>
      <protection locked="0"/>
    </xf>
    <xf numFmtId="170" fontId="7" fillId="7" borderId="69" xfId="1" applyNumberFormat="1" applyFont="1" applyFill="1" applyBorder="1" applyAlignment="1">
      <alignment vertical="center"/>
    </xf>
    <xf numFmtId="0" fontId="6" fillId="8" borderId="41" xfId="0" applyFont="1" applyFill="1" applyBorder="1" applyProtection="1">
      <protection locked="0"/>
    </xf>
    <xf numFmtId="0" fontId="7" fillId="8" borderId="10" xfId="0" applyFont="1" applyFill="1" applyBorder="1" applyAlignment="1" applyProtection="1">
      <alignment horizontal="left" vertical="center" wrapText="1"/>
      <protection locked="0"/>
    </xf>
    <xf numFmtId="0" fontId="7" fillId="8" borderId="10" xfId="0" applyFont="1" applyFill="1" applyBorder="1" applyAlignment="1" applyProtection="1">
      <alignment horizontal="justify" vertical="center" wrapText="1"/>
      <protection locked="0"/>
    </xf>
    <xf numFmtId="0" fontId="7" fillId="8" borderId="18" xfId="0" applyFont="1" applyFill="1" applyBorder="1" applyAlignment="1" applyProtection="1">
      <alignment horizontal="justify" vertical="center" wrapText="1"/>
      <protection locked="0"/>
    </xf>
    <xf numFmtId="0" fontId="7" fillId="8" borderId="18" xfId="0" applyFont="1" applyFill="1" applyBorder="1" applyAlignment="1" applyProtection="1">
      <alignment horizontal="center" vertical="center" wrapText="1"/>
      <protection locked="0"/>
    </xf>
    <xf numFmtId="170" fontId="7" fillId="8" borderId="18" xfId="1" applyNumberFormat="1" applyFont="1" applyFill="1" applyBorder="1" applyAlignment="1" applyProtection="1">
      <alignment horizontal="center" vertical="center" wrapText="1"/>
      <protection locked="0"/>
    </xf>
    <xf numFmtId="0" fontId="7" fillId="7" borderId="1" xfId="0" applyFont="1" applyFill="1" applyBorder="1" applyAlignment="1" applyProtection="1">
      <alignment horizontal="left" vertical="center" wrapText="1"/>
      <protection locked="0"/>
    </xf>
    <xf numFmtId="0" fontId="11" fillId="7" borderId="1" xfId="0" applyFont="1" applyFill="1" applyBorder="1" applyAlignment="1" applyProtection="1">
      <alignment horizontal="justify" vertical="center" wrapText="1"/>
      <protection locked="0"/>
    </xf>
    <xf numFmtId="0" fontId="7" fillId="10" borderId="1" xfId="0" applyFont="1" applyFill="1" applyBorder="1" applyAlignment="1" applyProtection="1">
      <alignment horizontal="left" vertical="center" wrapText="1"/>
      <protection locked="0"/>
    </xf>
    <xf numFmtId="0" fontId="11" fillId="10" borderId="1" xfId="0" applyFont="1" applyFill="1" applyBorder="1" applyAlignment="1" applyProtection="1">
      <alignment horizontal="justify" vertical="center" wrapText="1"/>
      <protection locked="0"/>
    </xf>
    <xf numFmtId="0" fontId="7" fillId="10"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xf>
    <xf numFmtId="169" fontId="6" fillId="7" borderId="1" xfId="1" applyFont="1" applyFill="1" applyBorder="1" applyAlignment="1">
      <alignment vertical="center"/>
    </xf>
    <xf numFmtId="0" fontId="6" fillId="8" borderId="1" xfId="0" applyFont="1" applyFill="1" applyBorder="1" applyAlignment="1" applyProtection="1">
      <alignment horizontal="center" vertical="center"/>
      <protection locked="0"/>
    </xf>
    <xf numFmtId="0" fontId="6" fillId="8" borderId="1" xfId="0" applyFont="1" applyFill="1" applyBorder="1" applyProtection="1">
      <protection locked="0"/>
    </xf>
    <xf numFmtId="170" fontId="6" fillId="8" borderId="1" xfId="1" applyNumberFormat="1" applyFont="1" applyFill="1" applyBorder="1" applyAlignment="1" applyProtection="1">
      <alignment vertical="center"/>
      <protection locked="0"/>
    </xf>
    <xf numFmtId="0" fontId="7" fillId="8" borderId="36" xfId="0" applyFont="1" applyFill="1" applyBorder="1" applyAlignment="1" applyProtection="1">
      <alignment horizontal="center" vertical="center" wrapText="1"/>
      <protection locked="0"/>
    </xf>
    <xf numFmtId="0" fontId="7" fillId="8" borderId="10" xfId="0" applyFont="1" applyFill="1" applyBorder="1" applyAlignment="1" applyProtection="1">
      <alignment horizontal="center" vertical="center" wrapText="1"/>
      <protection locked="0"/>
    </xf>
    <xf numFmtId="0" fontId="7" fillId="8" borderId="18"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2" xfId="0"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4" fillId="0" borderId="1" xfId="0" applyFont="1" applyBorder="1" applyAlignment="1">
      <alignment vertical="center"/>
    </xf>
    <xf numFmtId="0" fontId="4" fillId="10" borderId="1" xfId="0" applyFont="1" applyFill="1" applyBorder="1" applyAlignment="1"/>
    <xf numFmtId="0" fontId="4" fillId="10" borderId="1" xfId="0" applyFont="1" applyFill="1" applyBorder="1" applyAlignment="1" applyProtection="1">
      <alignment horizontal="center" vertical="center" wrapText="1"/>
      <protection locked="0"/>
    </xf>
    <xf numFmtId="0" fontId="32" fillId="0" borderId="1" xfId="0" applyFont="1" applyFill="1" applyBorder="1" applyAlignment="1">
      <alignment vertical="center" wrapText="1"/>
    </xf>
    <xf numFmtId="170" fontId="9" fillId="0" borderId="1" xfId="1" applyNumberFormat="1" applyFont="1" applyFill="1" applyBorder="1" applyAlignment="1" applyProtection="1">
      <alignment horizontal="center" vertical="center" wrapText="1"/>
      <protection locked="0"/>
    </xf>
    <xf numFmtId="170" fontId="8" fillId="10" borderId="32" xfId="1" applyNumberFormat="1" applyFont="1" applyFill="1" applyBorder="1" applyAlignment="1"/>
    <xf numFmtId="170" fontId="8" fillId="10" borderId="49" xfId="1" applyNumberFormat="1" applyFont="1" applyFill="1" applyBorder="1" applyAlignment="1"/>
    <xf numFmtId="170" fontId="8" fillId="10" borderId="28" xfId="1" applyNumberFormat="1" applyFont="1" applyFill="1" applyBorder="1" applyAlignment="1"/>
    <xf numFmtId="170" fontId="8" fillId="10" borderId="65" xfId="1" applyNumberFormat="1" applyFont="1" applyFill="1" applyBorder="1" applyAlignment="1"/>
    <xf numFmtId="170" fontId="8" fillId="10" borderId="32" xfId="1" applyNumberFormat="1" applyFont="1" applyFill="1" applyBorder="1" applyAlignment="1" applyProtection="1">
      <alignment horizontal="center" vertical="center" wrapText="1"/>
      <protection locked="0"/>
    </xf>
    <xf numFmtId="170" fontId="7" fillId="10" borderId="49" xfId="1" applyNumberFormat="1" applyFont="1" applyFill="1" applyBorder="1" applyAlignment="1" applyProtection="1">
      <alignment horizontal="left" vertical="center" wrapText="1"/>
      <protection locked="0"/>
    </xf>
    <xf numFmtId="170" fontId="11" fillId="10" borderId="49" xfId="1" applyNumberFormat="1" applyFont="1" applyFill="1" applyBorder="1" applyAlignment="1" applyProtection="1">
      <alignment horizontal="justify" vertical="center" wrapText="1"/>
      <protection locked="0"/>
    </xf>
    <xf numFmtId="170" fontId="11" fillId="10" borderId="28" xfId="1" applyNumberFormat="1" applyFont="1" applyFill="1" applyBorder="1" applyAlignment="1" applyProtection="1">
      <alignment horizontal="justify" vertical="center" wrapText="1"/>
      <protection locked="0"/>
    </xf>
    <xf numFmtId="170" fontId="7" fillId="10" borderId="28" xfId="1" applyNumberFormat="1" applyFont="1" applyFill="1" applyBorder="1" applyAlignment="1" applyProtection="1">
      <alignment horizontal="center" vertical="center" wrapText="1"/>
      <protection locked="0"/>
    </xf>
    <xf numFmtId="170" fontId="7" fillId="10" borderId="28" xfId="1" applyNumberFormat="1" applyFont="1" applyFill="1" applyBorder="1" applyAlignment="1" applyProtection="1">
      <alignment horizontal="center" vertical="center" wrapText="1"/>
    </xf>
    <xf numFmtId="170" fontId="7" fillId="10" borderId="33" xfId="1" applyNumberFormat="1" applyFont="1" applyFill="1" applyBorder="1" applyAlignment="1" applyProtection="1">
      <alignment horizontal="center" vertical="center" wrapText="1"/>
      <protection locked="0"/>
    </xf>
    <xf numFmtId="170" fontId="7" fillId="8" borderId="36" xfId="1" applyNumberFormat="1" applyFont="1" applyFill="1" applyBorder="1" applyAlignment="1" applyProtection="1">
      <alignment horizontal="center" vertical="center" wrapText="1"/>
      <protection locked="0"/>
    </xf>
    <xf numFmtId="170" fontId="7" fillId="8" borderId="18" xfId="1" applyNumberFormat="1" applyFont="1" applyFill="1" applyBorder="1" applyAlignment="1">
      <alignment horizontal="center" vertical="center" wrapText="1"/>
    </xf>
    <xf numFmtId="170" fontId="7" fillId="8" borderId="11" xfId="1" applyNumberFormat="1" applyFont="1" applyFill="1" applyBorder="1" applyAlignment="1">
      <alignment horizontal="center" vertical="center" wrapText="1"/>
    </xf>
    <xf numFmtId="170" fontId="12" fillId="0" borderId="1" xfId="1" applyNumberFormat="1" applyFont="1" applyFill="1" applyBorder="1" applyAlignment="1">
      <alignment horizontal="center" vertical="center" wrapText="1"/>
    </xf>
    <xf numFmtId="170" fontId="8" fillId="0" borderId="1" xfId="1" applyNumberFormat="1" applyFont="1" applyBorder="1" applyAlignment="1">
      <alignment vertical="center"/>
    </xf>
    <xf numFmtId="0" fontId="10" fillId="7" borderId="41" xfId="0" applyFont="1" applyFill="1" applyBorder="1" applyAlignment="1" applyProtection="1">
      <alignment horizontal="justify" vertical="center" wrapText="1"/>
      <protection locked="0"/>
    </xf>
    <xf numFmtId="0" fontId="11" fillId="7" borderId="30" xfId="0" applyFont="1" applyFill="1" applyBorder="1" applyAlignment="1" applyProtection="1">
      <alignment horizontal="center" vertical="center" wrapText="1"/>
      <protection locked="0"/>
    </xf>
    <xf numFmtId="0" fontId="7" fillId="7" borderId="30" xfId="0" applyFont="1" applyFill="1" applyBorder="1" applyAlignment="1" applyProtection="1">
      <alignment horizontal="center" wrapText="1"/>
      <protection locked="0"/>
    </xf>
    <xf numFmtId="0" fontId="10" fillId="0" borderId="40" xfId="0" applyFont="1" applyBorder="1" applyAlignment="1" applyProtection="1">
      <alignment horizontal="justify" vertical="center" wrapText="1"/>
      <protection locked="0"/>
    </xf>
    <xf numFmtId="15" fontId="9" fillId="12" borderId="10" xfId="0" applyNumberFormat="1" applyFont="1" applyFill="1" applyBorder="1" applyAlignment="1">
      <alignment vertical="center"/>
    </xf>
    <xf numFmtId="164" fontId="33" fillId="7" borderId="53" xfId="8"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2" fontId="7" fillId="7" borderId="1" xfId="0" applyNumberFormat="1" applyFont="1" applyFill="1" applyBorder="1" applyAlignment="1" applyProtection="1">
      <alignment horizontal="left" vertical="center" wrapText="1"/>
      <protection locked="0"/>
    </xf>
    <xf numFmtId="0" fontId="10" fillId="7" borderId="30" xfId="0" applyFont="1" applyFill="1" applyBorder="1" applyAlignment="1">
      <alignment horizontal="left" vertical="center" wrapText="1"/>
    </xf>
    <xf numFmtId="0" fontId="10" fillId="0" borderId="1" xfId="3" applyFont="1" applyBorder="1" applyAlignment="1">
      <alignment vertical="top" wrapText="1"/>
    </xf>
    <xf numFmtId="0" fontId="10" fillId="0" borderId="1" xfId="3" applyFont="1" applyBorder="1" applyAlignment="1">
      <alignment horizontal="left" vertical="top" wrapText="1"/>
    </xf>
    <xf numFmtId="0" fontId="10" fillId="0" borderId="5" xfId="0" applyFont="1" applyFill="1" applyBorder="1" applyAlignment="1" applyProtection="1">
      <alignment horizontal="justify" vertical="center" wrapText="1"/>
      <protection locked="0"/>
    </xf>
    <xf numFmtId="0" fontId="7" fillId="7" borderId="53"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justify" vertical="center" wrapText="1"/>
      <protection locked="0"/>
    </xf>
    <xf numFmtId="170" fontId="7" fillId="7" borderId="13" xfId="1" applyNumberFormat="1" applyFont="1" applyFill="1" applyBorder="1" applyAlignment="1">
      <alignment vertical="center"/>
    </xf>
    <xf numFmtId="0" fontId="7" fillId="7" borderId="30" xfId="0" applyFont="1" applyFill="1" applyBorder="1" applyAlignment="1" applyProtection="1">
      <alignment horizontal="center" vertical="top" wrapText="1"/>
    </xf>
    <xf numFmtId="0" fontId="7" fillId="7" borderId="30" xfId="0" applyFont="1" applyFill="1" applyBorder="1" applyAlignment="1" applyProtection="1">
      <alignment horizontal="center" vertical="top" wrapText="1"/>
      <protection locked="0"/>
    </xf>
    <xf numFmtId="0" fontId="7" fillId="7" borderId="1" xfId="0" applyFont="1" applyFill="1" applyBorder="1" applyAlignment="1" applyProtection="1">
      <alignment horizontal="center" wrapText="1"/>
      <protection locked="0"/>
    </xf>
    <xf numFmtId="170" fontId="7" fillId="8" borderId="28" xfId="0" applyNumberFormat="1" applyFont="1" applyFill="1" applyBorder="1" applyAlignment="1" applyProtection="1">
      <alignment horizontal="center" vertical="center" wrapText="1"/>
      <protection locked="0"/>
    </xf>
    <xf numFmtId="0" fontId="10" fillId="7" borderId="28" xfId="0" applyFont="1" applyFill="1" applyBorder="1" applyAlignment="1" applyProtection="1">
      <alignment horizontal="justify" vertical="center" wrapText="1"/>
      <protection locked="0"/>
    </xf>
    <xf numFmtId="170" fontId="7" fillId="7" borderId="28" xfId="0" applyNumberFormat="1" applyFont="1" applyFill="1" applyBorder="1" applyAlignment="1" applyProtection="1">
      <alignment horizontal="center" vertical="center" wrapText="1"/>
      <protection locked="0"/>
    </xf>
    <xf numFmtId="0" fontId="0" fillId="10" borderId="1" xfId="0" applyFill="1" applyBorder="1"/>
    <xf numFmtId="0" fontId="15" fillId="0" borderId="0" xfId="0" applyFont="1" applyAlignment="1">
      <alignment horizontal="center" vertical="center"/>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6" fillId="11" borderId="57" xfId="0" applyFont="1" applyFill="1" applyBorder="1" applyAlignment="1">
      <alignment horizontal="center" vertical="center" wrapText="1"/>
    </xf>
    <xf numFmtId="0" fontId="6" fillId="11" borderId="60" xfId="0" applyFont="1" applyFill="1" applyBorder="1" applyAlignment="1">
      <alignment horizontal="center" vertical="center" wrapText="1"/>
    </xf>
    <xf numFmtId="0" fontId="6" fillId="11" borderId="23" xfId="0" applyFont="1" applyFill="1" applyBorder="1" applyAlignment="1">
      <alignment horizontal="center" vertical="center" wrapText="1"/>
    </xf>
    <xf numFmtId="0" fontId="6" fillId="11" borderId="25" xfId="0" applyFont="1" applyFill="1" applyBorder="1" applyAlignment="1">
      <alignment horizontal="center" vertical="center" wrapText="1"/>
    </xf>
    <xf numFmtId="171" fontId="6" fillId="12" borderId="63" xfId="2" applyNumberFormat="1" applyFont="1" applyFill="1" applyBorder="1" applyAlignment="1" applyProtection="1">
      <alignment horizontal="center" vertical="center"/>
      <protection locked="0"/>
    </xf>
    <xf numFmtId="171" fontId="6" fillId="12" borderId="21" xfId="2" applyNumberFormat="1" applyFont="1" applyFill="1" applyBorder="1" applyAlignment="1" applyProtection="1">
      <alignment horizontal="center" vertical="center"/>
      <protection locked="0"/>
    </xf>
    <xf numFmtId="171" fontId="6" fillId="12" borderId="11" xfId="2" applyNumberFormat="1" applyFont="1" applyFill="1" applyBorder="1" applyAlignment="1" applyProtection="1">
      <alignment horizontal="center" vertical="center"/>
      <protection locked="0"/>
    </xf>
    <xf numFmtId="171" fontId="6" fillId="12" borderId="23" xfId="2" applyNumberFormat="1" applyFont="1" applyFill="1" applyBorder="1" applyAlignment="1" applyProtection="1">
      <alignment horizontal="center" vertical="center"/>
      <protection locked="0"/>
    </xf>
    <xf numFmtId="0" fontId="22"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3" fillId="12" borderId="20" xfId="0" applyFont="1" applyFill="1" applyBorder="1" applyAlignment="1" applyProtection="1">
      <alignment horizontal="center" vertical="center" wrapText="1"/>
      <protection locked="0"/>
    </xf>
    <xf numFmtId="0" fontId="23" fillId="12" borderId="51" xfId="0" applyFont="1" applyFill="1" applyBorder="1" applyAlignment="1" applyProtection="1">
      <alignment horizontal="center" vertical="center" wrapText="1"/>
      <protection locked="0"/>
    </xf>
    <xf numFmtId="0" fontId="23" fillId="12" borderId="0" xfId="0" applyFont="1" applyFill="1" applyBorder="1" applyAlignment="1" applyProtection="1">
      <alignment horizontal="center" vertical="center" wrapText="1"/>
      <protection locked="0"/>
    </xf>
    <xf numFmtId="0" fontId="23" fillId="12" borderId="10" xfId="0" applyFont="1" applyFill="1" applyBorder="1" applyAlignment="1" applyProtection="1">
      <alignment horizontal="center" vertical="center" wrapText="1"/>
      <protection locked="0"/>
    </xf>
    <xf numFmtId="0" fontId="3" fillId="9" borderId="57" xfId="0" applyFont="1" applyFill="1" applyBorder="1" applyAlignment="1">
      <alignment horizontal="center" vertical="center" wrapText="1"/>
    </xf>
    <xf numFmtId="0" fontId="4" fillId="9" borderId="60" xfId="0" applyFont="1" applyFill="1" applyBorder="1" applyAlignment="1">
      <alignment horizontal="center" vertical="center" wrapText="1"/>
    </xf>
    <xf numFmtId="0" fontId="4" fillId="9" borderId="62" xfId="0" applyFont="1" applyFill="1" applyBorder="1" applyAlignment="1">
      <alignment horizontal="center" vertical="center" wrapText="1"/>
    </xf>
    <xf numFmtId="0" fontId="6" fillId="9" borderId="57" xfId="0" applyFont="1" applyFill="1" applyBorder="1" applyAlignment="1">
      <alignment horizontal="center" vertical="center" wrapText="1"/>
    </xf>
    <xf numFmtId="0" fontId="6" fillId="9" borderId="60" xfId="0" applyFont="1" applyFill="1" applyBorder="1" applyAlignment="1">
      <alignment horizontal="center" vertical="center" wrapText="1"/>
    </xf>
    <xf numFmtId="0" fontId="6" fillId="9" borderId="62" xfId="0" applyFont="1" applyFill="1" applyBorder="1" applyAlignment="1">
      <alignment horizontal="center" vertical="center" wrapText="1"/>
    </xf>
    <xf numFmtId="0" fontId="21" fillId="12" borderId="26" xfId="0" applyFont="1" applyFill="1" applyBorder="1" applyAlignment="1" applyProtection="1">
      <alignment horizontal="center" vertical="center" wrapText="1"/>
      <protection locked="0"/>
    </xf>
    <xf numFmtId="0" fontId="21" fillId="12" borderId="8" xfId="0" applyFont="1" applyFill="1" applyBorder="1" applyAlignment="1" applyProtection="1">
      <alignment horizontal="center" vertical="center" wrapText="1"/>
      <protection locked="0"/>
    </xf>
    <xf numFmtId="0" fontId="21" fillId="12" borderId="5" xfId="0" applyFont="1" applyFill="1" applyBorder="1" applyAlignment="1" applyProtection="1">
      <alignment horizontal="center" vertical="center" wrapText="1"/>
      <protection locked="0"/>
    </xf>
    <xf numFmtId="0" fontId="21" fillId="12" borderId="11" xfId="0" applyFont="1" applyFill="1" applyBorder="1" applyAlignment="1" applyProtection="1">
      <alignment horizontal="center" vertical="center" wrapText="1"/>
      <protection locked="0"/>
    </xf>
    <xf numFmtId="0" fontId="21" fillId="12" borderId="0" xfId="0" applyFont="1" applyFill="1" applyBorder="1" applyAlignment="1" applyProtection="1">
      <alignment horizontal="center" vertical="center" wrapText="1"/>
      <protection locked="0"/>
    </xf>
    <xf numFmtId="0" fontId="21" fillId="12" borderId="10"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4" fillId="9" borderId="57" xfId="0" applyFont="1" applyFill="1" applyBorder="1" applyAlignment="1">
      <alignment horizontal="justify" vertical="center" wrapText="1"/>
    </xf>
    <xf numFmtId="0" fontId="3" fillId="9" borderId="60" xfId="0" applyFont="1" applyFill="1" applyBorder="1" applyAlignment="1">
      <alignment horizontal="justify" vertical="center" wrapText="1"/>
    </xf>
    <xf numFmtId="0" fontId="3" fillId="9" borderId="62" xfId="0" applyFont="1" applyFill="1" applyBorder="1" applyAlignment="1">
      <alignment horizontal="justify" vertical="center" wrapText="1"/>
    </xf>
    <xf numFmtId="0" fontId="7" fillId="0" borderId="1" xfId="0" applyFont="1" applyBorder="1" applyAlignment="1">
      <alignment horizontal="center" vertical="center" wrapText="1"/>
    </xf>
    <xf numFmtId="0" fontId="20" fillId="12" borderId="0" xfId="0" applyFont="1" applyFill="1" applyBorder="1" applyAlignment="1" applyProtection="1">
      <alignment horizontal="center" vertical="center" wrapText="1"/>
      <protection locked="0"/>
    </xf>
    <xf numFmtId="0" fontId="20" fillId="12" borderId="23" xfId="0" applyFont="1" applyFill="1" applyBorder="1" applyAlignment="1" applyProtection="1">
      <alignment horizontal="center" vertical="center" wrapText="1"/>
      <protection locked="0"/>
    </xf>
    <xf numFmtId="0" fontId="7" fillId="8" borderId="71"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23" fillId="12" borderId="1" xfId="0" applyFont="1" applyFill="1" applyBorder="1" applyAlignment="1" applyProtection="1">
      <alignment horizontal="center" vertical="center" wrapText="1"/>
      <protection locked="0"/>
    </xf>
    <xf numFmtId="0" fontId="16" fillId="12" borderId="1" xfId="0" applyFont="1" applyFill="1" applyBorder="1" applyAlignment="1" applyProtection="1">
      <alignment horizontal="center" vertical="center" wrapText="1"/>
      <protection locked="0"/>
    </xf>
    <xf numFmtId="0" fontId="8" fillId="0" borderId="1" xfId="0" applyFont="1" applyBorder="1" applyAlignment="1">
      <alignment vertical="center"/>
    </xf>
    <xf numFmtId="0" fontId="7"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8" borderId="1" xfId="0" applyFont="1" applyFill="1" applyBorder="1" applyAlignment="1" applyProtection="1">
      <alignment horizontal="center" vertical="center" wrapText="1"/>
      <protection locked="0"/>
    </xf>
    <xf numFmtId="0" fontId="6" fillId="8" borderId="1" xfId="0" applyFont="1" applyFill="1" applyBorder="1" applyAlignment="1">
      <alignment horizontal="center"/>
    </xf>
    <xf numFmtId="0" fontId="9" fillId="0" borderId="57" xfId="0" applyFont="1" applyBorder="1" applyAlignment="1">
      <alignment vertical="center" wrapText="1"/>
    </xf>
    <xf numFmtId="0" fontId="0" fillId="0" borderId="60" xfId="0" applyBorder="1" applyAlignment="1">
      <alignment vertical="center" wrapText="1"/>
    </xf>
    <xf numFmtId="0" fontId="20" fillId="12" borderId="1" xfId="0" applyFont="1" applyFill="1" applyBorder="1" applyAlignment="1" applyProtection="1">
      <alignment horizontal="center" vertical="center" wrapText="1"/>
      <protection locked="0"/>
    </xf>
    <xf numFmtId="0" fontId="0" fillId="0" borderId="57" xfId="0" applyBorder="1" applyAlignment="1">
      <alignment horizontal="center"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0" fontId="0" fillId="0" borderId="1" xfId="0" applyBorder="1" applyAlignment="1">
      <alignment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0" xfId="0" applyFont="1" applyBorder="1" applyAlignment="1">
      <alignment horizontal="center" vertical="center" wrapText="1"/>
    </xf>
    <xf numFmtId="0" fontId="15" fillId="7" borderId="54"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67" xfId="0" applyBorder="1" applyAlignment="1">
      <alignment horizontal="center" vertical="center" wrapText="1"/>
    </xf>
    <xf numFmtId="0" fontId="7" fillId="11" borderId="20" xfId="0" applyFont="1" applyFill="1" applyBorder="1" applyAlignment="1">
      <alignment horizontal="center" vertical="center" wrapText="1"/>
    </xf>
    <xf numFmtId="0" fontId="0" fillId="11" borderId="20" xfId="0" applyFill="1" applyBorder="1" applyAlignment="1">
      <alignment horizontal="center" vertical="center" wrapText="1"/>
    </xf>
    <xf numFmtId="0" fontId="0" fillId="11" borderId="0" xfId="0" applyFill="1" applyBorder="1" applyAlignment="1">
      <alignment horizontal="center" vertical="center" wrapText="1"/>
    </xf>
    <xf numFmtId="0" fontId="6" fillId="11" borderId="47" xfId="0" applyFont="1" applyFill="1" applyBorder="1" applyAlignment="1">
      <alignment horizontal="center" vertical="center"/>
    </xf>
    <xf numFmtId="0" fontId="6" fillId="11" borderId="12" xfId="0" applyFont="1" applyFill="1" applyBorder="1" applyAlignment="1">
      <alignment horizontal="center" vertical="center"/>
    </xf>
    <xf numFmtId="0" fontId="7" fillId="11" borderId="63" xfId="0" applyFont="1" applyFill="1" applyBorder="1" applyAlignment="1">
      <alignment horizontal="center" vertical="center"/>
    </xf>
    <xf numFmtId="0" fontId="7" fillId="11" borderId="20" xfId="0" applyFont="1" applyFill="1" applyBorder="1" applyAlignment="1">
      <alignment horizontal="center" vertical="center"/>
    </xf>
    <xf numFmtId="0" fontId="7" fillId="11" borderId="51" xfId="0" applyFont="1" applyFill="1" applyBorder="1" applyAlignment="1">
      <alignment horizontal="center" vertical="center"/>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0" fillId="0" borderId="62" xfId="0" applyBorder="1" applyAlignment="1">
      <alignment vertical="center" wrapText="1"/>
    </xf>
    <xf numFmtId="0" fontId="9" fillId="12" borderId="1" xfId="0"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wrapText="1"/>
    </xf>
    <xf numFmtId="165" fontId="15" fillId="4" borderId="0" xfId="0" applyNumberFormat="1" applyFont="1" applyFill="1" applyAlignment="1">
      <alignment horizontal="center" vertical="center"/>
    </xf>
    <xf numFmtId="165" fontId="31" fillId="4" borderId="0" xfId="0" applyNumberFormat="1" applyFont="1" applyFill="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9" borderId="21" xfId="0" applyFont="1" applyFill="1" applyBorder="1" applyAlignment="1">
      <alignment horizontal="center" vertical="center" wrapText="1"/>
    </xf>
    <xf numFmtId="0" fontId="3" fillId="9" borderId="25"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60" xfId="0" applyFont="1" applyBorder="1" applyAlignment="1">
      <alignment horizontal="center" vertical="center" wrapText="1"/>
    </xf>
    <xf numFmtId="0" fontId="3" fillId="9" borderId="61"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60" xfId="0" applyFont="1" applyFill="1" applyBorder="1" applyAlignment="1">
      <alignment horizontal="center" vertical="center" wrapText="1"/>
    </xf>
    <xf numFmtId="0" fontId="3" fillId="9" borderId="62" xfId="0" applyFont="1" applyFill="1" applyBorder="1" applyAlignment="1">
      <alignment horizontal="center" vertical="center" wrapText="1"/>
    </xf>
    <xf numFmtId="0" fontId="3" fillId="13" borderId="21" xfId="0" applyFont="1" applyFill="1" applyBorder="1" applyAlignment="1">
      <alignment horizontal="center" vertical="center" wrapText="1"/>
    </xf>
    <xf numFmtId="0" fontId="3" fillId="13" borderId="23" xfId="0" applyFont="1" applyFill="1" applyBorder="1" applyAlignment="1">
      <alignment horizontal="center" vertical="center" wrapText="1"/>
    </xf>
    <xf numFmtId="0" fontId="3" fillId="13" borderId="25" xfId="0" applyFont="1" applyFill="1" applyBorder="1" applyAlignment="1">
      <alignment horizontal="center" vertical="center" wrapText="1"/>
    </xf>
    <xf numFmtId="0" fontId="7" fillId="8" borderId="7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8" borderId="49" xfId="0" applyFont="1" applyFill="1" applyBorder="1" applyAlignment="1" applyProtection="1">
      <alignment horizontal="center" vertical="center" wrapText="1"/>
      <protection locked="0"/>
    </xf>
    <xf numFmtId="0" fontId="6" fillId="8" borderId="53" xfId="0" applyFont="1" applyFill="1" applyBorder="1" applyAlignment="1">
      <alignment horizontal="center"/>
    </xf>
    <xf numFmtId="0" fontId="6" fillId="8" borderId="12" xfId="0" applyFont="1" applyFill="1" applyBorder="1" applyAlignment="1">
      <alignment horizontal="center"/>
    </xf>
    <xf numFmtId="0" fontId="6" fillId="8" borderId="41" xfId="0" applyFont="1" applyFill="1" applyBorder="1" applyAlignment="1">
      <alignment horizontal="center"/>
    </xf>
    <xf numFmtId="0" fontId="3" fillId="9" borderId="58" xfId="0" applyFont="1" applyFill="1" applyBorder="1" applyAlignment="1">
      <alignment horizontal="center" vertical="center" wrapText="1"/>
    </xf>
    <xf numFmtId="0" fontId="22" fillId="12" borderId="63" xfId="0" applyFont="1" applyFill="1" applyBorder="1" applyAlignment="1" applyProtection="1">
      <alignment horizontal="center" vertical="center" wrapText="1"/>
      <protection locked="0"/>
    </xf>
    <xf numFmtId="0" fontId="22" fillId="12" borderId="20" xfId="0" applyFont="1" applyFill="1" applyBorder="1" applyAlignment="1" applyProtection="1">
      <alignment horizontal="center" vertical="center" wrapText="1"/>
      <protection locked="0"/>
    </xf>
    <xf numFmtId="0" fontId="22" fillId="12" borderId="21" xfId="0" applyFont="1" applyFill="1" applyBorder="1" applyAlignment="1" applyProtection="1">
      <alignment horizontal="center" vertical="center" wrapText="1"/>
      <protection locked="0"/>
    </xf>
    <xf numFmtId="0" fontId="22" fillId="12" borderId="11" xfId="0" applyFont="1" applyFill="1" applyBorder="1" applyAlignment="1" applyProtection="1">
      <alignment horizontal="center" vertical="center" wrapText="1"/>
      <protection locked="0"/>
    </xf>
    <xf numFmtId="0" fontId="22" fillId="12" borderId="0" xfId="0" applyFont="1" applyFill="1" applyBorder="1" applyAlignment="1" applyProtection="1">
      <alignment horizontal="center" vertical="center" wrapText="1"/>
      <protection locked="0"/>
    </xf>
    <xf numFmtId="0" fontId="22" fillId="12" borderId="23" xfId="0" applyFont="1" applyFill="1" applyBorder="1" applyAlignment="1" applyProtection="1">
      <alignment horizontal="center" vertical="center" wrapText="1"/>
      <protection locked="0"/>
    </xf>
    <xf numFmtId="0" fontId="22" fillId="12" borderId="65" xfId="0" applyFont="1" applyFill="1" applyBorder="1" applyAlignment="1" applyProtection="1">
      <alignment horizontal="center" vertical="center" wrapText="1"/>
      <protection locked="0"/>
    </xf>
    <xf numFmtId="0" fontId="22" fillId="12" borderId="24" xfId="0" applyFont="1" applyFill="1" applyBorder="1" applyAlignment="1" applyProtection="1">
      <alignment horizontal="center" vertical="center" wrapText="1"/>
      <protection locked="0"/>
    </xf>
    <xf numFmtId="0" fontId="22" fillId="12" borderId="25" xfId="0" applyFont="1" applyFill="1" applyBorder="1" applyAlignment="1" applyProtection="1">
      <alignment horizontal="center" vertical="center" wrapText="1"/>
      <protection locked="0"/>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22" fillId="12" borderId="27" xfId="0" applyFont="1" applyFill="1" applyBorder="1" applyAlignment="1" applyProtection="1">
      <alignment horizontal="center" vertical="center" wrapText="1"/>
      <protection locked="0"/>
    </xf>
    <xf numFmtId="0" fontId="22" fillId="12" borderId="9" xfId="0" applyFont="1" applyFill="1" applyBorder="1" applyAlignment="1" applyProtection="1">
      <alignment horizontal="center" vertical="center" wrapText="1"/>
      <protection locked="0"/>
    </xf>
    <xf numFmtId="0" fontId="22" fillId="12" borderId="50" xfId="0" applyFont="1" applyFill="1" applyBorder="1" applyAlignment="1" applyProtection="1">
      <alignment horizontal="center" vertical="center" wrapText="1"/>
      <protection locked="0"/>
    </xf>
    <xf numFmtId="0" fontId="23" fillId="12" borderId="24" xfId="0" applyFont="1" applyFill="1" applyBorder="1" applyAlignment="1" applyProtection="1">
      <alignment horizontal="center" vertical="center" wrapText="1"/>
      <protection locked="0"/>
    </xf>
    <xf numFmtId="0" fontId="23" fillId="12" borderId="49" xfId="0" applyFont="1" applyFill="1" applyBorder="1" applyAlignment="1" applyProtection="1">
      <alignment horizontal="center" vertical="center" wrapText="1"/>
      <protection locked="0"/>
    </xf>
    <xf numFmtId="0" fontId="9" fillId="12" borderId="20" xfId="0" applyFont="1" applyFill="1" applyBorder="1" applyAlignment="1" applyProtection="1">
      <alignment horizontal="center" vertical="center" wrapText="1"/>
      <protection locked="0"/>
    </xf>
    <xf numFmtId="0" fontId="9" fillId="12" borderId="11" xfId="0" applyFont="1" applyFill="1" applyBorder="1" applyAlignment="1" applyProtection="1">
      <alignment horizontal="center" vertical="center" wrapText="1"/>
      <protection locked="0"/>
    </xf>
    <xf numFmtId="0" fontId="9" fillId="12" borderId="0" xfId="0" applyFont="1" applyFill="1" applyBorder="1" applyAlignment="1" applyProtection="1">
      <alignment horizontal="center" vertical="center" wrapText="1"/>
      <protection locked="0"/>
    </xf>
    <xf numFmtId="0" fontId="4" fillId="0" borderId="1" xfId="0" applyFont="1" applyBorder="1" applyAlignment="1">
      <alignment vertical="center"/>
    </xf>
    <xf numFmtId="0" fontId="3" fillId="9" borderId="21" xfId="0" applyFont="1" applyFill="1" applyBorder="1" applyAlignment="1">
      <alignment horizontal="justify" vertical="center" wrapText="1"/>
    </xf>
    <xf numFmtId="0" fontId="3" fillId="9" borderId="23" xfId="0" applyFont="1" applyFill="1" applyBorder="1" applyAlignment="1">
      <alignment horizontal="justify" vertical="center" wrapText="1"/>
    </xf>
    <xf numFmtId="0" fontId="23" fillId="12" borderId="63" xfId="0" applyFont="1" applyFill="1" applyBorder="1" applyAlignment="1" applyProtection="1">
      <alignment horizontal="center" vertical="center" wrapText="1"/>
      <protection locked="0"/>
    </xf>
    <xf numFmtId="0" fontId="16" fillId="12" borderId="20" xfId="0" applyFont="1" applyFill="1" applyBorder="1" applyAlignment="1" applyProtection="1">
      <alignment horizontal="center" vertical="center" wrapText="1"/>
      <protection locked="0"/>
    </xf>
    <xf numFmtId="0" fontId="16" fillId="12" borderId="21" xfId="0" applyFont="1" applyFill="1" applyBorder="1" applyAlignment="1" applyProtection="1">
      <alignment horizontal="center" vertical="center" wrapText="1"/>
      <protection locked="0"/>
    </xf>
    <xf numFmtId="0" fontId="16" fillId="12" borderId="11" xfId="0" applyFont="1" applyFill="1" applyBorder="1" applyAlignment="1" applyProtection="1">
      <alignment horizontal="center" vertical="center" wrapText="1"/>
      <protection locked="0"/>
    </xf>
    <xf numFmtId="0" fontId="16" fillId="12" borderId="0" xfId="0" applyFont="1" applyFill="1" applyBorder="1" applyAlignment="1" applyProtection="1">
      <alignment horizontal="center" vertical="center" wrapText="1"/>
      <protection locked="0"/>
    </xf>
    <xf numFmtId="0" fontId="16" fillId="12" borderId="23" xfId="0" applyFont="1" applyFill="1" applyBorder="1" applyAlignment="1" applyProtection="1">
      <alignment horizontal="center" vertical="center" wrapText="1"/>
      <protection locked="0"/>
    </xf>
    <xf numFmtId="0" fontId="20" fillId="12" borderId="24" xfId="0" applyFont="1" applyFill="1" applyBorder="1" applyAlignment="1" applyProtection="1">
      <alignment horizontal="center" vertical="center" wrapText="1"/>
      <protection locked="0"/>
    </xf>
    <xf numFmtId="0" fontId="20" fillId="12" borderId="25" xfId="0" applyFont="1" applyFill="1" applyBorder="1" applyAlignment="1" applyProtection="1">
      <alignment horizontal="center" vertical="center" wrapText="1"/>
      <protection locked="0"/>
    </xf>
    <xf numFmtId="171" fontId="6" fillId="12" borderId="65" xfId="2" applyNumberFormat="1" applyFont="1" applyFill="1" applyBorder="1" applyAlignment="1" applyProtection="1">
      <alignment horizontal="center" vertical="center"/>
      <protection locked="0"/>
    </xf>
    <xf numFmtId="171" fontId="6" fillId="12" borderId="25" xfId="2" applyNumberFormat="1" applyFont="1" applyFill="1" applyBorder="1" applyAlignment="1" applyProtection="1">
      <alignment horizontal="center" vertical="center"/>
      <protection locked="0"/>
    </xf>
    <xf numFmtId="0" fontId="4" fillId="0" borderId="1" xfId="0" applyFont="1" applyBorder="1" applyAlignment="1">
      <alignment vertical="center" wrapText="1"/>
    </xf>
    <xf numFmtId="0" fontId="7" fillId="0" borderId="4" xfId="0" applyFont="1" applyFill="1" applyBorder="1" applyAlignment="1" applyProtection="1">
      <alignment horizontal="center" vertical="center" wrapText="1"/>
      <protection locked="0"/>
    </xf>
    <xf numFmtId="170" fontId="32" fillId="0" borderId="1" xfId="1" applyNumberFormat="1" applyFont="1" applyFill="1" applyBorder="1" applyAlignment="1">
      <alignment horizontal="center" vertical="center" wrapText="1"/>
    </xf>
    <xf numFmtId="170" fontId="4" fillId="0" borderId="1" xfId="1" applyNumberFormat="1" applyFont="1" applyBorder="1" applyAlignment="1">
      <alignment vertical="center"/>
    </xf>
    <xf numFmtId="170" fontId="4" fillId="0" borderId="1" xfId="1" applyNumberFormat="1" applyFont="1" applyBorder="1" applyAlignment="1">
      <alignment horizontal="center" vertical="center"/>
    </xf>
    <xf numFmtId="170" fontId="8" fillId="0" borderId="1" xfId="1" applyNumberFormat="1" applyFont="1" applyBorder="1" applyAlignment="1">
      <alignment horizontal="center" vertical="center"/>
    </xf>
    <xf numFmtId="170" fontId="7" fillId="4" borderId="1" xfId="1" applyNumberFormat="1" applyFont="1" applyFill="1" applyBorder="1" applyAlignment="1" applyProtection="1">
      <alignment horizontal="center" vertical="center" wrapText="1"/>
      <protection locked="0"/>
    </xf>
    <xf numFmtId="170" fontId="4" fillId="0" borderId="1" xfId="1" applyNumberFormat="1" applyFont="1" applyBorder="1" applyAlignment="1">
      <alignment horizontal="center" vertical="center" wrapText="1"/>
    </xf>
    <xf numFmtId="170" fontId="7" fillId="0" borderId="1" xfId="1" applyNumberFormat="1" applyFont="1" applyFill="1" applyBorder="1" applyAlignment="1" applyProtection="1">
      <alignment horizontal="center" vertical="center" wrapText="1"/>
      <protection locked="0"/>
    </xf>
    <xf numFmtId="170" fontId="16" fillId="3" borderId="19" xfId="1" applyNumberFormat="1" applyFont="1" applyFill="1" applyBorder="1" applyAlignment="1">
      <alignment horizontal="center" vertical="center" wrapText="1"/>
    </xf>
    <xf numFmtId="170" fontId="16" fillId="3" borderId="20" xfId="1" applyNumberFormat="1" applyFont="1" applyFill="1" applyBorder="1" applyAlignment="1">
      <alignment horizontal="center" vertical="center" wrapText="1"/>
    </xf>
    <xf numFmtId="170" fontId="16" fillId="0" borderId="22" xfId="1" applyNumberFormat="1" applyFont="1" applyBorder="1" applyAlignment="1">
      <alignment horizontal="center" vertical="center" wrapText="1"/>
    </xf>
    <xf numFmtId="170" fontId="16" fillId="0" borderId="0" xfId="1" applyNumberFormat="1" applyFont="1" applyBorder="1" applyAlignment="1">
      <alignment horizontal="center" vertical="center" wrapText="1"/>
    </xf>
    <xf numFmtId="170" fontId="15" fillId="7" borderId="54" xfId="1" applyNumberFormat="1" applyFont="1" applyFill="1" applyBorder="1" applyAlignment="1">
      <alignment horizontal="center" vertical="center" wrapText="1"/>
    </xf>
    <xf numFmtId="170" fontId="0" fillId="0" borderId="55" xfId="1" applyNumberFormat="1" applyFont="1" applyBorder="1" applyAlignment="1">
      <alignment horizontal="center" vertical="center" wrapText="1"/>
    </xf>
    <xf numFmtId="170" fontId="0" fillId="0" borderId="56" xfId="1" applyNumberFormat="1" applyFont="1" applyBorder="1" applyAlignment="1">
      <alignment horizontal="center" vertical="center" wrapText="1"/>
    </xf>
    <xf numFmtId="170" fontId="0" fillId="0" borderId="66" xfId="1" applyNumberFormat="1" applyFont="1" applyBorder="1" applyAlignment="1">
      <alignment horizontal="center" vertical="center" wrapText="1"/>
    </xf>
    <xf numFmtId="170" fontId="0" fillId="0" borderId="0" xfId="1" applyNumberFormat="1" applyFont="1" applyBorder="1" applyAlignment="1">
      <alignment horizontal="center" vertical="center" wrapText="1"/>
    </xf>
    <xf numFmtId="170" fontId="0" fillId="0" borderId="67" xfId="1" applyNumberFormat="1" applyFont="1" applyBorder="1" applyAlignment="1">
      <alignment horizontal="center" vertical="center" wrapText="1"/>
    </xf>
    <xf numFmtId="170" fontId="7" fillId="11" borderId="20" xfId="1" applyNumberFormat="1" applyFont="1" applyFill="1" applyBorder="1" applyAlignment="1">
      <alignment horizontal="center" vertical="center" wrapText="1"/>
    </xf>
    <xf numFmtId="170" fontId="0" fillId="11" borderId="20" xfId="1" applyNumberFormat="1" applyFont="1" applyFill="1" applyBorder="1" applyAlignment="1">
      <alignment horizontal="center" vertical="center" wrapText="1"/>
    </xf>
    <xf numFmtId="170" fontId="0" fillId="11" borderId="0" xfId="1" applyNumberFormat="1" applyFont="1" applyFill="1" applyBorder="1" applyAlignment="1">
      <alignment horizontal="center" vertical="center" wrapText="1"/>
    </xf>
    <xf numFmtId="170" fontId="6" fillId="11" borderId="47" xfId="1" applyNumberFormat="1" applyFont="1" applyFill="1" applyBorder="1" applyAlignment="1">
      <alignment horizontal="center" vertical="center"/>
    </xf>
    <xf numFmtId="170" fontId="6" fillId="11" borderId="12" xfId="1" applyNumberFormat="1" applyFont="1" applyFill="1" applyBorder="1" applyAlignment="1">
      <alignment horizontal="center" vertical="center"/>
    </xf>
    <xf numFmtId="170" fontId="6" fillId="11" borderId="57" xfId="1" applyNumberFormat="1" applyFont="1" applyFill="1" applyBorder="1" applyAlignment="1">
      <alignment horizontal="center" vertical="center" wrapText="1"/>
    </xf>
    <xf numFmtId="170" fontId="6" fillId="11" borderId="60" xfId="1" applyNumberFormat="1" applyFont="1" applyFill="1" applyBorder="1" applyAlignment="1">
      <alignment horizontal="center" vertical="center" wrapText="1"/>
    </xf>
    <xf numFmtId="170" fontId="6" fillId="11" borderId="23" xfId="1" applyNumberFormat="1" applyFont="1" applyFill="1" applyBorder="1" applyAlignment="1">
      <alignment horizontal="center" vertical="center" wrapText="1"/>
    </xf>
    <xf numFmtId="170" fontId="6" fillId="11" borderId="25" xfId="1" applyNumberFormat="1" applyFont="1" applyFill="1" applyBorder="1" applyAlignment="1">
      <alignment horizontal="center" vertical="center" wrapText="1"/>
    </xf>
    <xf numFmtId="170" fontId="7" fillId="11" borderId="63" xfId="1" applyNumberFormat="1" applyFont="1" applyFill="1" applyBorder="1" applyAlignment="1">
      <alignment horizontal="center" vertical="center"/>
    </xf>
    <xf numFmtId="170" fontId="7" fillId="11" borderId="20" xfId="1" applyNumberFormat="1" applyFont="1" applyFill="1" applyBorder="1" applyAlignment="1">
      <alignment horizontal="center" vertical="center"/>
    </xf>
    <xf numFmtId="170" fontId="7" fillId="11" borderId="51" xfId="1" applyNumberFormat="1" applyFont="1" applyFill="1" applyBorder="1" applyAlignment="1">
      <alignment horizontal="center" vertical="center"/>
    </xf>
    <xf numFmtId="170" fontId="7" fillId="4" borderId="2" xfId="1" applyNumberFormat="1" applyFont="1" applyFill="1" applyBorder="1" applyAlignment="1" applyProtection="1">
      <alignment horizontal="center" vertical="center" wrapText="1"/>
      <protection locked="0"/>
    </xf>
    <xf numFmtId="170" fontId="7" fillId="4" borderId="3" xfId="1" applyNumberFormat="1" applyFont="1" applyFill="1" applyBorder="1" applyAlignment="1" applyProtection="1">
      <alignment horizontal="center" vertical="center" wrapText="1"/>
      <protection locked="0"/>
    </xf>
    <xf numFmtId="170" fontId="7" fillId="0" borderId="1" xfId="1" applyNumberFormat="1" applyFont="1" applyBorder="1" applyAlignment="1">
      <alignment horizontal="center" vertical="center" wrapText="1"/>
    </xf>
    <xf numFmtId="170" fontId="7" fillId="0" borderId="1" xfId="1" applyNumberFormat="1" applyFont="1" applyBorder="1" applyAlignment="1" applyProtection="1">
      <alignment horizontal="center" vertical="center" wrapText="1"/>
      <protection locked="0"/>
    </xf>
    <xf numFmtId="170" fontId="6" fillId="0" borderId="1" xfId="1" applyNumberFormat="1" applyFont="1" applyBorder="1" applyAlignment="1" applyProtection="1">
      <alignment horizontal="center" vertical="center" wrapText="1"/>
      <protection locked="0"/>
    </xf>
    <xf numFmtId="170" fontId="4" fillId="9" borderId="21" xfId="1" applyNumberFormat="1" applyFont="1" applyFill="1" applyBorder="1" applyAlignment="1">
      <alignment horizontal="justify" vertical="center" wrapText="1"/>
    </xf>
    <xf numFmtId="170" fontId="3" fillId="9" borderId="23" xfId="1" applyNumberFormat="1" applyFont="1" applyFill="1" applyBorder="1" applyAlignment="1">
      <alignment horizontal="justify" vertical="center" wrapText="1"/>
    </xf>
    <xf numFmtId="170" fontId="23" fillId="12" borderId="63" xfId="1" applyNumberFormat="1" applyFont="1" applyFill="1" applyBorder="1" applyAlignment="1" applyProtection="1">
      <alignment horizontal="center" vertical="center" wrapText="1"/>
      <protection locked="0"/>
    </xf>
    <xf numFmtId="170" fontId="16" fillId="12" borderId="20" xfId="1" applyNumberFormat="1" applyFont="1" applyFill="1" applyBorder="1" applyAlignment="1" applyProtection="1">
      <alignment horizontal="center" vertical="center" wrapText="1"/>
      <protection locked="0"/>
    </xf>
    <xf numFmtId="170" fontId="16" fillId="12" borderId="21" xfId="1" applyNumberFormat="1" applyFont="1" applyFill="1" applyBorder="1" applyAlignment="1" applyProtection="1">
      <alignment horizontal="center" vertical="center" wrapText="1"/>
      <protection locked="0"/>
    </xf>
    <xf numFmtId="170" fontId="16" fillId="12" borderId="11" xfId="1" applyNumberFormat="1" applyFont="1" applyFill="1" applyBorder="1" applyAlignment="1" applyProtection="1">
      <alignment horizontal="center" vertical="center" wrapText="1"/>
      <protection locked="0"/>
    </xf>
    <xf numFmtId="170" fontId="16" fillId="12" borderId="0" xfId="1" applyNumberFormat="1" applyFont="1" applyFill="1" applyBorder="1" applyAlignment="1" applyProtection="1">
      <alignment horizontal="center" vertical="center" wrapText="1"/>
      <protection locked="0"/>
    </xf>
    <xf numFmtId="170" fontId="16" fillId="12" borderId="23" xfId="1" applyNumberFormat="1" applyFont="1" applyFill="1" applyBorder="1" applyAlignment="1" applyProtection="1">
      <alignment horizontal="center" vertical="center" wrapText="1"/>
      <protection locked="0"/>
    </xf>
    <xf numFmtId="170" fontId="20" fillId="12" borderId="0" xfId="1" applyNumberFormat="1" applyFont="1" applyFill="1" applyBorder="1" applyAlignment="1" applyProtection="1">
      <alignment horizontal="center" vertical="center" wrapText="1"/>
      <protection locked="0"/>
    </xf>
    <xf numFmtId="170" fontId="20" fillId="12" borderId="23" xfId="1" applyNumberFormat="1" applyFont="1" applyFill="1" applyBorder="1" applyAlignment="1" applyProtection="1">
      <alignment horizontal="center" vertical="center" wrapText="1"/>
      <protection locked="0"/>
    </xf>
    <xf numFmtId="170" fontId="20" fillId="12" borderId="24" xfId="1" applyNumberFormat="1" applyFont="1" applyFill="1" applyBorder="1" applyAlignment="1" applyProtection="1">
      <alignment horizontal="center" vertical="center" wrapText="1"/>
      <protection locked="0"/>
    </xf>
    <xf numFmtId="170" fontId="20" fillId="12" borderId="25" xfId="1" applyNumberFormat="1" applyFont="1" applyFill="1" applyBorder="1" applyAlignment="1" applyProtection="1">
      <alignment horizontal="center" vertical="center" wrapText="1"/>
      <protection locked="0"/>
    </xf>
    <xf numFmtId="170" fontId="6" fillId="12" borderId="63" xfId="1" applyNumberFormat="1" applyFont="1" applyFill="1" applyBorder="1" applyAlignment="1" applyProtection="1">
      <alignment horizontal="center" vertical="center"/>
      <protection locked="0"/>
    </xf>
    <xf numFmtId="170" fontId="6" fillId="12" borderId="21" xfId="1" applyNumberFormat="1" applyFont="1" applyFill="1" applyBorder="1" applyAlignment="1" applyProtection="1">
      <alignment horizontal="center" vertical="center"/>
      <protection locked="0"/>
    </xf>
    <xf numFmtId="170" fontId="6" fillId="12" borderId="11" xfId="1" applyNumberFormat="1" applyFont="1" applyFill="1" applyBorder="1" applyAlignment="1" applyProtection="1">
      <alignment horizontal="center" vertical="center"/>
      <protection locked="0"/>
    </xf>
    <xf numFmtId="170" fontId="6" fillId="12" borderId="23" xfId="1" applyNumberFormat="1" applyFont="1" applyFill="1" applyBorder="1" applyAlignment="1" applyProtection="1">
      <alignment horizontal="center" vertical="center"/>
      <protection locked="0"/>
    </xf>
    <xf numFmtId="170" fontId="6" fillId="12" borderId="65" xfId="1" applyNumberFormat="1" applyFont="1" applyFill="1" applyBorder="1" applyAlignment="1" applyProtection="1">
      <alignment horizontal="center" vertical="center"/>
      <protection locked="0"/>
    </xf>
    <xf numFmtId="170" fontId="6" fillId="12" borderId="25" xfId="1" applyNumberFormat="1" applyFont="1" applyFill="1" applyBorder="1" applyAlignment="1" applyProtection="1">
      <alignment horizontal="center" vertical="center"/>
      <protection locked="0"/>
    </xf>
    <xf numFmtId="170" fontId="4" fillId="0" borderId="2" xfId="1" applyNumberFormat="1" applyFont="1" applyBorder="1" applyAlignment="1">
      <alignment horizontal="center" vertical="center" wrapText="1"/>
    </xf>
    <xf numFmtId="170" fontId="4" fillId="0" borderId="18" xfId="1" applyNumberFormat="1" applyFont="1" applyBorder="1" applyAlignment="1">
      <alignment horizontal="center" vertical="center" wrapText="1"/>
    </xf>
    <xf numFmtId="170" fontId="22" fillId="12" borderId="63" xfId="1" applyNumberFormat="1" applyFont="1" applyFill="1" applyBorder="1" applyAlignment="1" applyProtection="1">
      <alignment horizontal="center" vertical="center" wrapText="1"/>
      <protection locked="0"/>
    </xf>
    <xf numFmtId="170" fontId="9" fillId="12" borderId="20" xfId="1" applyNumberFormat="1" applyFont="1" applyFill="1" applyBorder="1" applyAlignment="1" applyProtection="1">
      <alignment horizontal="center" vertical="center" wrapText="1"/>
      <protection locked="0"/>
    </xf>
    <xf numFmtId="170" fontId="9" fillId="12" borderId="11" xfId="1" applyNumberFormat="1" applyFont="1" applyFill="1" applyBorder="1" applyAlignment="1" applyProtection="1">
      <alignment horizontal="center" vertical="center" wrapText="1"/>
      <protection locked="0"/>
    </xf>
    <xf numFmtId="170" fontId="9" fillId="12" borderId="0" xfId="1" applyNumberFormat="1" applyFont="1" applyFill="1" applyBorder="1" applyAlignment="1" applyProtection="1">
      <alignment horizontal="center" vertical="center" wrapText="1"/>
      <protection locked="0"/>
    </xf>
    <xf numFmtId="170" fontId="21" fillId="12" borderId="26" xfId="1" applyNumberFormat="1" applyFont="1" applyFill="1" applyBorder="1" applyAlignment="1" applyProtection="1">
      <alignment horizontal="center" vertical="center" wrapText="1"/>
      <protection locked="0"/>
    </xf>
    <xf numFmtId="170" fontId="21" fillId="12" borderId="8" xfId="1" applyNumberFormat="1" applyFont="1" applyFill="1" applyBorder="1" applyAlignment="1" applyProtection="1">
      <alignment horizontal="center" vertical="center" wrapText="1"/>
      <protection locked="0"/>
    </xf>
    <xf numFmtId="170" fontId="21" fillId="12" borderId="5" xfId="1" applyNumberFormat="1" applyFont="1" applyFill="1" applyBorder="1" applyAlignment="1" applyProtection="1">
      <alignment horizontal="center" vertical="center" wrapText="1"/>
      <protection locked="0"/>
    </xf>
    <xf numFmtId="170" fontId="21" fillId="12" borderId="11" xfId="1" applyNumberFormat="1" applyFont="1" applyFill="1" applyBorder="1" applyAlignment="1" applyProtection="1">
      <alignment horizontal="center" vertical="center" wrapText="1"/>
      <protection locked="0"/>
    </xf>
    <xf numFmtId="170" fontId="21" fillId="12" borderId="0" xfId="1" applyNumberFormat="1" applyFont="1" applyFill="1" applyBorder="1" applyAlignment="1" applyProtection="1">
      <alignment horizontal="center" vertical="center" wrapText="1"/>
      <protection locked="0"/>
    </xf>
    <xf numFmtId="170" fontId="21" fillId="12" borderId="10" xfId="1" applyNumberFormat="1" applyFont="1" applyFill="1" applyBorder="1" applyAlignment="1" applyProtection="1">
      <alignment horizontal="center" vertical="center" wrapText="1"/>
      <protection locked="0"/>
    </xf>
    <xf numFmtId="170" fontId="6" fillId="9" borderId="69" xfId="1" applyNumberFormat="1" applyFont="1" applyFill="1" applyBorder="1" applyAlignment="1">
      <alignment horizontal="center" vertical="center" wrapText="1"/>
    </xf>
    <xf numFmtId="170" fontId="6" fillId="9" borderId="48" xfId="1" applyNumberFormat="1" applyFont="1" applyFill="1" applyBorder="1" applyAlignment="1">
      <alignment horizontal="center" vertical="center" wrapText="1"/>
    </xf>
    <xf numFmtId="170" fontId="0" fillId="0" borderId="57" xfId="1" applyNumberFormat="1" applyFont="1" applyBorder="1" applyAlignment="1">
      <alignment horizontal="center" vertical="center" wrapText="1"/>
    </xf>
    <xf numFmtId="170" fontId="0" fillId="0" borderId="60" xfId="1" applyNumberFormat="1" applyFont="1" applyBorder="1" applyAlignment="1">
      <alignment horizontal="center" vertical="center" wrapText="1"/>
    </xf>
    <xf numFmtId="170" fontId="24" fillId="12" borderId="20" xfId="1" applyNumberFormat="1" applyFont="1" applyFill="1" applyBorder="1" applyAlignment="1" applyProtection="1">
      <alignment horizontal="center" vertical="center" wrapText="1"/>
      <protection locked="0"/>
    </xf>
    <xf numFmtId="170" fontId="24" fillId="12" borderId="21" xfId="1" applyNumberFormat="1" applyFont="1" applyFill="1" applyBorder="1" applyAlignment="1" applyProtection="1">
      <alignment horizontal="center" vertical="center" wrapText="1"/>
      <protection locked="0"/>
    </xf>
    <xf numFmtId="170" fontId="24" fillId="12" borderId="11" xfId="1" applyNumberFormat="1" applyFont="1" applyFill="1" applyBorder="1" applyAlignment="1" applyProtection="1">
      <alignment horizontal="center" vertical="center" wrapText="1"/>
      <protection locked="0"/>
    </xf>
    <xf numFmtId="170" fontId="24" fillId="12" borderId="0" xfId="1" applyNumberFormat="1" applyFont="1" applyFill="1" applyBorder="1" applyAlignment="1" applyProtection="1">
      <alignment horizontal="center" vertical="center" wrapText="1"/>
      <protection locked="0"/>
    </xf>
    <xf numFmtId="170" fontId="24" fillId="12" borderId="23" xfId="1" applyNumberFormat="1" applyFont="1" applyFill="1" applyBorder="1" applyAlignment="1" applyProtection="1">
      <alignment horizontal="center" vertical="center" wrapText="1"/>
      <protection locked="0"/>
    </xf>
    <xf numFmtId="170" fontId="23" fillId="12" borderId="20" xfId="1" applyNumberFormat="1" applyFont="1" applyFill="1" applyBorder="1" applyAlignment="1" applyProtection="1">
      <alignment horizontal="center" vertical="center" wrapText="1"/>
      <protection locked="0"/>
    </xf>
    <xf numFmtId="170" fontId="23" fillId="12" borderId="51" xfId="1" applyNumberFormat="1" applyFont="1" applyFill="1" applyBorder="1" applyAlignment="1" applyProtection="1">
      <alignment horizontal="center" vertical="center" wrapText="1"/>
      <protection locked="0"/>
    </xf>
    <xf numFmtId="170" fontId="23" fillId="12" borderId="0" xfId="1" applyNumberFormat="1" applyFont="1" applyFill="1" applyBorder="1" applyAlignment="1" applyProtection="1">
      <alignment horizontal="center" vertical="center" wrapText="1"/>
      <protection locked="0"/>
    </xf>
    <xf numFmtId="170" fontId="23" fillId="12" borderId="10" xfId="1" applyNumberFormat="1" applyFont="1" applyFill="1" applyBorder="1" applyAlignment="1" applyProtection="1">
      <alignment horizontal="center" vertical="center" wrapText="1"/>
      <protection locked="0"/>
    </xf>
    <xf numFmtId="170" fontId="7" fillId="8" borderId="47" xfId="1" applyNumberFormat="1" applyFont="1" applyFill="1" applyBorder="1" applyAlignment="1" applyProtection="1">
      <alignment horizontal="center" vertical="center" wrapText="1"/>
      <protection locked="0"/>
    </xf>
    <xf numFmtId="170" fontId="7" fillId="8" borderId="12" xfId="1" applyNumberFormat="1" applyFont="1" applyFill="1" applyBorder="1" applyAlignment="1" applyProtection="1">
      <alignment horizontal="center" vertical="center" wrapText="1"/>
      <protection locked="0"/>
    </xf>
    <xf numFmtId="170" fontId="7" fillId="8" borderId="41" xfId="1" applyNumberFormat="1" applyFont="1" applyFill="1" applyBorder="1" applyAlignment="1" applyProtection="1">
      <alignment horizontal="center" vertical="center" wrapText="1"/>
      <protection locked="0"/>
    </xf>
    <xf numFmtId="170" fontId="6" fillId="8" borderId="12" xfId="1" applyNumberFormat="1" applyFont="1" applyFill="1" applyBorder="1" applyAlignment="1">
      <alignment horizontal="center"/>
    </xf>
    <xf numFmtId="170" fontId="6" fillId="8" borderId="41" xfId="1" applyNumberFormat="1" applyFont="1" applyFill="1" applyBorder="1" applyAlignment="1">
      <alignment horizontal="center"/>
    </xf>
    <xf numFmtId="0" fontId="15" fillId="0" borderId="0" xfId="0" applyFont="1" applyAlignment="1">
      <alignment horizontal="center" vertical="center" wrapText="1"/>
    </xf>
    <xf numFmtId="0" fontId="32" fillId="0" borderId="2"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9" fillId="0" borderId="36" xfId="0" applyFont="1" applyBorder="1" applyAlignment="1">
      <alignment vertical="center"/>
    </xf>
    <xf numFmtId="0" fontId="10" fillId="0" borderId="4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Border="1" applyAlignment="1">
      <alignment vertical="center"/>
    </xf>
    <xf numFmtId="0" fontId="10" fillId="0" borderId="10" xfId="0" applyFont="1" applyFill="1" applyBorder="1" applyAlignment="1">
      <alignment horizontal="center" vertical="center" wrapText="1"/>
    </xf>
    <xf numFmtId="0" fontId="9" fillId="0" borderId="10" xfId="0" applyFont="1" applyBorder="1" applyAlignment="1">
      <alignment vertical="center"/>
    </xf>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16" fillId="0" borderId="0" xfId="0" applyFont="1" applyAlignment="1">
      <alignment horizontal="center" vertical="center"/>
    </xf>
    <xf numFmtId="0" fontId="33" fillId="0" borderId="1" xfId="0"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0" fontId="20" fillId="12" borderId="63" xfId="0" applyFont="1" applyFill="1" applyBorder="1" applyAlignment="1" applyProtection="1">
      <alignment horizontal="center" vertical="center" wrapText="1"/>
      <protection locked="0"/>
    </xf>
    <xf numFmtId="0" fontId="7" fillId="12" borderId="20" xfId="0" applyFont="1" applyFill="1" applyBorder="1" applyAlignment="1" applyProtection="1">
      <alignment horizontal="center" vertical="center" wrapText="1"/>
      <protection locked="0"/>
    </xf>
    <xf numFmtId="0" fontId="7" fillId="12" borderId="21" xfId="0" applyFont="1" applyFill="1" applyBorder="1" applyAlignment="1" applyProtection="1">
      <alignment horizontal="center" vertical="center" wrapText="1"/>
      <protection locked="0"/>
    </xf>
    <xf numFmtId="0" fontId="7" fillId="12" borderId="11" xfId="0" applyFont="1" applyFill="1" applyBorder="1" applyAlignment="1" applyProtection="1">
      <alignment horizontal="center" vertical="center" wrapText="1"/>
      <protection locked="0"/>
    </xf>
    <xf numFmtId="0" fontId="7" fillId="12" borderId="0" xfId="0" applyFont="1" applyFill="1" applyBorder="1" applyAlignment="1" applyProtection="1">
      <alignment horizontal="center" vertical="center" wrapText="1"/>
      <protection locked="0"/>
    </xf>
    <xf numFmtId="0" fontId="7" fillId="12" borderId="23" xfId="0" applyFont="1" applyFill="1" applyBorder="1" applyAlignment="1" applyProtection="1">
      <alignment horizontal="center" vertical="center" wrapText="1"/>
      <protection locked="0"/>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7" borderId="54" xfId="0" applyFont="1" applyFill="1" applyBorder="1" applyAlignment="1">
      <alignment horizontal="center" vertical="center" wrapText="1"/>
    </xf>
    <xf numFmtId="0" fontId="9" fillId="0" borderId="5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0" xfId="0" applyFont="1" applyBorder="1" applyAlignment="1">
      <alignment horizontal="center" vertical="center" wrapText="1"/>
    </xf>
    <xf numFmtId="0" fontId="0" fillId="0" borderId="1" xfId="0" applyBorder="1" applyAlignment="1">
      <alignment horizontal="center" vertical="center" wrapText="1"/>
    </xf>
    <xf numFmtId="0" fontId="20" fillId="12" borderId="20" xfId="0" applyFont="1" applyFill="1" applyBorder="1" applyAlignment="1" applyProtection="1">
      <alignment horizontal="center" vertical="center" wrapText="1"/>
      <protection locked="0"/>
    </xf>
    <xf numFmtId="0" fontId="20" fillId="12" borderId="21" xfId="0" applyFont="1" applyFill="1" applyBorder="1" applyAlignment="1" applyProtection="1">
      <alignment horizontal="center" vertical="center" wrapText="1"/>
      <protection locked="0"/>
    </xf>
    <xf numFmtId="0" fontId="10" fillId="0" borderId="51" xfId="0" applyFont="1" applyFill="1" applyBorder="1" applyAlignment="1">
      <alignment horizontal="center" vertical="center" wrapText="1"/>
    </xf>
    <xf numFmtId="0" fontId="33" fillId="0" borderId="2" xfId="0" applyFont="1" applyFill="1" applyBorder="1" applyAlignment="1">
      <alignment horizontal="center" vertical="center" wrapText="1"/>
    </xf>
    <xf numFmtId="49" fontId="33"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9">
    <cellStyle name="Millares" xfId="1" builtinId="3"/>
    <cellStyle name="Millares [0]" xfId="7" builtinId="6"/>
    <cellStyle name="Millares 2" xfId="4"/>
    <cellStyle name="Moneda [0] 3" xfId="8"/>
    <cellStyle name="Moneda 2" xfId="6"/>
    <cellStyle name="Normal" xfId="0" builtinId="0"/>
    <cellStyle name="Normal 2" xfId="3"/>
    <cellStyle name="Porcentaje" xfId="2" builtinId="5"/>
    <cellStyle name="Porcentaje 2" xfId="5"/>
  </cellStyles>
  <dxfs count="0"/>
  <tableStyles count="0" defaultTableStyle="TableStyleMedium9" defaultPivotStyle="PivotStyleLight16"/>
  <colors>
    <mruColors>
      <color rgb="FF99FF99"/>
      <color rgb="FFFFFF66"/>
      <color rgb="FF99FFCC"/>
      <color rgb="FFFFFF00"/>
      <color rgb="FFFFCC66"/>
      <color rgb="FFCCCCFF"/>
      <color rgb="FF008000"/>
      <color rgb="FF7B856B"/>
      <color rgb="FF6D866A"/>
      <color rgb="FF5869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35220</xdr:rowOff>
    </xdr:from>
    <xdr:to>
      <xdr:col>3</xdr:col>
      <xdr:colOff>243664</xdr:colOff>
      <xdr:row>4</xdr:row>
      <xdr:rowOff>146407</xdr:rowOff>
    </xdr:to>
    <xdr:pic>
      <xdr:nvPicPr>
        <xdr:cNvPr id="2" name="Imagen 1" descr="Logo CSJ RGB_01">
          <a:extLst>
            <a:ext uri="{FF2B5EF4-FFF2-40B4-BE49-F238E27FC236}">
              <a16:creationId xmlns:a16="http://schemas.microsoft.com/office/drawing/2014/main" xmlns="" id="{D465CC3A-3669-4DAA-BB01-564D3E228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5220"/>
          <a:ext cx="2325872" cy="775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31823</xdr:colOff>
      <xdr:row>4</xdr:row>
      <xdr:rowOff>131778</xdr:rowOff>
    </xdr:to>
    <xdr:pic>
      <xdr:nvPicPr>
        <xdr:cNvPr id="2" name="Imagen 1" descr="Logo CSJ RGB_01">
          <a:extLst>
            <a:ext uri="{FF2B5EF4-FFF2-40B4-BE49-F238E27FC236}">
              <a16:creationId xmlns:a16="http://schemas.microsoft.com/office/drawing/2014/main" xmlns="" id="{CB5E3666-9124-4B5B-84BC-CF2AE3F3D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25872" cy="775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39872</xdr:colOff>
      <xdr:row>4</xdr:row>
      <xdr:rowOff>115322</xdr:rowOff>
    </xdr:to>
    <xdr:pic>
      <xdr:nvPicPr>
        <xdr:cNvPr id="2" name="Imagen 1" descr="Logo CSJ RGB_01">
          <a:extLst>
            <a:ext uri="{FF2B5EF4-FFF2-40B4-BE49-F238E27FC236}">
              <a16:creationId xmlns:a16="http://schemas.microsoft.com/office/drawing/2014/main" xmlns="" id="{CFC639B0-075E-4B1D-9A1C-2159D7731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0801" cy="768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23813</xdr:rowOff>
    </xdr:from>
    <xdr:to>
      <xdr:col>2</xdr:col>
      <xdr:colOff>784863</xdr:colOff>
      <xdr:row>4</xdr:row>
      <xdr:rowOff>125528</xdr:rowOff>
    </xdr:to>
    <xdr:pic>
      <xdr:nvPicPr>
        <xdr:cNvPr id="2" name="Imagen 1" descr="Logo CSJ RGB_01">
          <a:extLst>
            <a:ext uri="{FF2B5EF4-FFF2-40B4-BE49-F238E27FC236}">
              <a16:creationId xmlns:a16="http://schemas.microsoft.com/office/drawing/2014/main" xmlns="" id="{F412048C-A102-49EA-80F7-4592C5C19E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3"/>
          <a:ext cx="2570801" cy="768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352295</xdr:colOff>
      <xdr:row>0</xdr:row>
      <xdr:rowOff>0</xdr:rowOff>
    </xdr:from>
    <xdr:to>
      <xdr:col>3</xdr:col>
      <xdr:colOff>509226</xdr:colOff>
      <xdr:row>4</xdr:row>
      <xdr:rowOff>142164</xdr:rowOff>
    </xdr:to>
    <xdr:pic>
      <xdr:nvPicPr>
        <xdr:cNvPr id="2" name="Imagen 1" descr="Logo CSJ RGB_01">
          <a:extLst>
            <a:ext uri="{FF2B5EF4-FFF2-40B4-BE49-F238E27FC236}">
              <a16:creationId xmlns:a16="http://schemas.microsoft.com/office/drawing/2014/main" xmlns="" id="{D1E66790-A81C-445E-BCAE-1001DFC0C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295" y="0"/>
          <a:ext cx="2570801" cy="768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271663</xdr:colOff>
      <xdr:row>4</xdr:row>
      <xdr:rowOff>111568</xdr:rowOff>
    </xdr:to>
    <xdr:pic>
      <xdr:nvPicPr>
        <xdr:cNvPr id="2" name="Imagen 1" descr="Logo CSJ RGB_01">
          <a:extLst>
            <a:ext uri="{FF2B5EF4-FFF2-40B4-BE49-F238E27FC236}">
              <a16:creationId xmlns:a16="http://schemas.microsoft.com/office/drawing/2014/main" xmlns="" id="{E158234A-9EB5-47AE-886B-6EB600EA7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0801" cy="768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1036905</xdr:colOff>
      <xdr:row>4</xdr:row>
      <xdr:rowOff>125218</xdr:rowOff>
    </xdr:to>
    <xdr:pic>
      <xdr:nvPicPr>
        <xdr:cNvPr id="2" name="Imagen 1" descr="Logo CSJ RGB_01">
          <a:extLst>
            <a:ext uri="{FF2B5EF4-FFF2-40B4-BE49-F238E27FC236}">
              <a16:creationId xmlns:a16="http://schemas.microsoft.com/office/drawing/2014/main" xmlns="" id="{138CFF3A-B477-4D73-BCF9-A0BFB9E7E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70801" cy="768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90"/>
  <sheetViews>
    <sheetView tabSelected="1" zoomScale="71" zoomScaleNormal="71" workbookViewId="0">
      <selection activeCell="H16" sqref="H16:H20"/>
    </sheetView>
  </sheetViews>
  <sheetFormatPr baseColWidth="10" defaultRowHeight="12.75" x14ac:dyDescent="0.2"/>
  <cols>
    <col min="1" max="1" width="14.5703125" customWidth="1"/>
    <col min="2" max="2" width="14.5703125" hidden="1" customWidth="1"/>
    <col min="3" max="3" width="16.5703125" customWidth="1"/>
    <col min="4" max="4" width="18.85546875" customWidth="1"/>
    <col min="5" max="5" width="15.85546875" customWidth="1"/>
    <col min="6" max="6" width="15.140625" customWidth="1"/>
    <col min="7" max="7" width="15" customWidth="1"/>
    <col min="8" max="8" width="18.42578125" customWidth="1"/>
    <col min="9" max="9" width="7.7109375" customWidth="1"/>
    <col min="10" max="10" width="29" customWidth="1"/>
    <col min="11" max="11" width="15.5703125" customWidth="1"/>
    <col min="12" max="12" width="12.85546875" customWidth="1"/>
    <col min="13" max="13" width="15.140625" customWidth="1"/>
    <col min="14" max="14" width="13.7109375" customWidth="1"/>
    <col min="15" max="15" width="16.42578125" customWidth="1"/>
    <col min="16" max="16" width="16.85546875" customWidth="1"/>
    <col min="17" max="17" width="13.42578125" customWidth="1"/>
    <col min="18" max="18" width="16" customWidth="1"/>
    <col min="19" max="19" width="10" hidden="1" customWidth="1"/>
    <col min="20" max="20" width="11" hidden="1" customWidth="1"/>
    <col min="21" max="21" width="11.28515625" hidden="1" customWidth="1"/>
    <col min="22" max="24" width="17.140625" hidden="1" customWidth="1"/>
    <col min="25" max="25" width="17.42578125" hidden="1" customWidth="1"/>
    <col min="26" max="28" width="16.42578125" hidden="1" customWidth="1"/>
    <col min="29" max="29" width="17.28515625" hidden="1" customWidth="1"/>
    <col min="30" max="30" width="16.28515625" hidden="1" customWidth="1"/>
    <col min="31" max="31" width="16.140625" hidden="1" customWidth="1"/>
    <col min="32" max="32" width="15.7109375" hidden="1" customWidth="1"/>
    <col min="33" max="33" width="53.85546875" hidden="1" customWidth="1"/>
    <col min="38" max="38" width="18.140625" customWidth="1"/>
    <col min="39" max="39" width="20.7109375" customWidth="1"/>
    <col min="40" max="40" width="13.7109375" customWidth="1"/>
    <col min="41" max="41" width="23.85546875" hidden="1" customWidth="1"/>
    <col min="42" max="42" width="20.140625" hidden="1" customWidth="1"/>
    <col min="43" max="46" width="18.7109375" hidden="1" customWidth="1"/>
    <col min="47" max="47" width="1.5703125" hidden="1" customWidth="1"/>
    <col min="48" max="66" width="0" hidden="1" customWidth="1"/>
  </cols>
  <sheetData>
    <row r="1" spans="1:16384" x14ac:dyDescent="0.2">
      <c r="D1" s="600" t="s">
        <v>876</v>
      </c>
      <c r="E1" s="601"/>
      <c r="F1" s="601"/>
      <c r="G1" s="601"/>
      <c r="H1" s="601"/>
      <c r="I1" s="601"/>
      <c r="J1" s="601"/>
      <c r="K1" s="601"/>
      <c r="L1" s="601"/>
      <c r="M1" s="601"/>
      <c r="N1" s="601"/>
      <c r="O1" s="601"/>
      <c r="P1" s="601"/>
      <c r="Q1" s="601"/>
      <c r="R1" s="601"/>
    </row>
    <row r="2" spans="1:16384" x14ac:dyDescent="0.2">
      <c r="D2" s="601"/>
      <c r="E2" s="601"/>
      <c r="F2" s="601"/>
      <c r="G2" s="601"/>
      <c r="H2" s="601"/>
      <c r="I2" s="601"/>
      <c r="J2" s="601"/>
      <c r="K2" s="601"/>
      <c r="L2" s="601"/>
      <c r="M2" s="601"/>
      <c r="N2" s="601"/>
      <c r="O2" s="601"/>
      <c r="P2" s="601"/>
      <c r="Q2" s="601"/>
      <c r="R2" s="601"/>
    </row>
    <row r="3" spans="1:16384" x14ac:dyDescent="0.2">
      <c r="D3" s="601"/>
      <c r="E3" s="601"/>
      <c r="F3" s="601"/>
      <c r="G3" s="601"/>
      <c r="H3" s="601"/>
      <c r="I3" s="601"/>
      <c r="J3" s="601"/>
      <c r="K3" s="601"/>
      <c r="L3" s="601"/>
      <c r="M3" s="601"/>
      <c r="N3" s="601"/>
      <c r="O3" s="601"/>
      <c r="P3" s="601"/>
      <c r="Q3" s="601"/>
      <c r="R3" s="601"/>
    </row>
    <row r="4" spans="1:16384" x14ac:dyDescent="0.2">
      <c r="A4" s="67"/>
      <c r="B4" s="67"/>
      <c r="C4" s="68"/>
      <c r="D4" s="601"/>
      <c r="E4" s="601"/>
      <c r="F4" s="601"/>
      <c r="G4" s="601"/>
      <c r="H4" s="601"/>
      <c r="I4" s="601"/>
      <c r="J4" s="601"/>
      <c r="K4" s="601"/>
      <c r="L4" s="601"/>
      <c r="M4" s="601"/>
      <c r="N4" s="601"/>
      <c r="O4" s="601"/>
      <c r="P4" s="601"/>
      <c r="Q4" s="601"/>
      <c r="R4" s="60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16384" ht="13.5" thickBot="1" x14ac:dyDescent="0.25">
      <c r="A5" s="1"/>
      <c r="B5" s="1"/>
      <c r="C5" s="1"/>
      <c r="D5" s="601"/>
      <c r="E5" s="601"/>
      <c r="F5" s="601"/>
      <c r="G5" s="601"/>
      <c r="H5" s="601"/>
      <c r="I5" s="601"/>
      <c r="J5" s="601"/>
      <c r="K5" s="601"/>
      <c r="L5" s="601"/>
      <c r="M5" s="601"/>
      <c r="N5" s="601"/>
      <c r="O5" s="601"/>
      <c r="P5" s="601"/>
      <c r="Q5" s="601"/>
      <c r="R5" s="60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16384" ht="23.25" customHeight="1" thickTop="1" thickBot="1" x14ac:dyDescent="0.25">
      <c r="A6" s="655" t="s">
        <v>12</v>
      </c>
      <c r="B6" s="656"/>
      <c r="C6" s="656"/>
      <c r="D6" s="656"/>
      <c r="E6" s="656"/>
      <c r="F6" s="656"/>
      <c r="G6" s="656"/>
      <c r="H6" s="659" t="s">
        <v>41</v>
      </c>
      <c r="I6" s="660"/>
      <c r="J6" s="660"/>
      <c r="K6" s="660"/>
      <c r="L6" s="660"/>
      <c r="M6" s="660"/>
      <c r="N6" s="660"/>
      <c r="O6" s="660"/>
      <c r="P6" s="660"/>
      <c r="Q6" s="660"/>
      <c r="R6" s="660"/>
      <c r="S6" s="660"/>
      <c r="T6" s="660"/>
      <c r="U6" s="661"/>
      <c r="V6" s="136"/>
      <c r="W6" s="665" t="s">
        <v>24</v>
      </c>
      <c r="X6" s="665"/>
      <c r="Y6" s="666"/>
      <c r="Z6" s="666"/>
      <c r="AA6" s="134"/>
      <c r="AB6" s="132"/>
      <c r="AC6" s="668" t="s">
        <v>43</v>
      </c>
      <c r="AD6" s="669"/>
      <c r="AE6" s="669"/>
      <c r="AF6" s="669"/>
      <c r="AG6" s="604" t="s">
        <v>99</v>
      </c>
    </row>
    <row r="7" spans="1:16384" ht="25.5" customHeight="1" x14ac:dyDescent="0.2">
      <c r="A7" s="657"/>
      <c r="B7" s="658"/>
      <c r="C7" s="658"/>
      <c r="D7" s="658"/>
      <c r="E7" s="658"/>
      <c r="F7" s="658"/>
      <c r="G7" s="658"/>
      <c r="H7" s="662"/>
      <c r="I7" s="663"/>
      <c r="J7" s="663"/>
      <c r="K7" s="663"/>
      <c r="L7" s="663"/>
      <c r="M7" s="663"/>
      <c r="N7" s="663"/>
      <c r="O7" s="663"/>
      <c r="P7" s="663"/>
      <c r="Q7" s="663"/>
      <c r="R7" s="663"/>
      <c r="S7" s="663"/>
      <c r="T7" s="663"/>
      <c r="U7" s="664"/>
      <c r="V7" s="133"/>
      <c r="W7" s="667"/>
      <c r="X7" s="667"/>
      <c r="Y7" s="667"/>
      <c r="Z7" s="667"/>
      <c r="AA7" s="135"/>
      <c r="AB7" s="133"/>
      <c r="AC7" s="177"/>
      <c r="AD7" s="670" t="s">
        <v>42</v>
      </c>
      <c r="AE7" s="671"/>
      <c r="AF7" s="672"/>
      <c r="AG7" s="605"/>
    </row>
    <row r="8" spans="1:16384" ht="55.5" customHeight="1" x14ac:dyDescent="0.2">
      <c r="A8" s="603" t="s">
        <v>25</v>
      </c>
      <c r="B8" s="673" t="s">
        <v>100</v>
      </c>
      <c r="C8" s="634" t="s">
        <v>14</v>
      </c>
      <c r="D8" s="634" t="s">
        <v>13</v>
      </c>
      <c r="E8" s="634" t="s">
        <v>15</v>
      </c>
      <c r="F8" s="634" t="s">
        <v>26</v>
      </c>
      <c r="G8" s="634" t="s">
        <v>85</v>
      </c>
      <c r="H8" s="603" t="s">
        <v>16</v>
      </c>
      <c r="I8" s="675" t="s">
        <v>4</v>
      </c>
      <c r="J8" s="675" t="s">
        <v>23</v>
      </c>
      <c r="K8" s="675" t="s">
        <v>62</v>
      </c>
      <c r="L8" s="675" t="s">
        <v>38</v>
      </c>
      <c r="M8" s="643" t="s">
        <v>63</v>
      </c>
      <c r="N8" s="643" t="s">
        <v>83</v>
      </c>
      <c r="O8" s="643" t="s">
        <v>101</v>
      </c>
      <c r="P8" s="603" t="s">
        <v>66</v>
      </c>
      <c r="Q8" s="643" t="s">
        <v>67</v>
      </c>
      <c r="R8" s="603" t="s">
        <v>68</v>
      </c>
      <c r="S8" s="603" t="s">
        <v>69</v>
      </c>
      <c r="T8" s="603" t="s">
        <v>70</v>
      </c>
      <c r="U8" s="603" t="s">
        <v>19</v>
      </c>
      <c r="V8" s="603" t="s">
        <v>65</v>
      </c>
      <c r="W8" s="603" t="s">
        <v>71</v>
      </c>
      <c r="X8" s="603" t="s">
        <v>72</v>
      </c>
      <c r="Y8" s="603" t="s">
        <v>95</v>
      </c>
      <c r="Z8" s="603" t="s">
        <v>64</v>
      </c>
      <c r="AA8" s="603" t="s">
        <v>98</v>
      </c>
      <c r="AB8" s="603"/>
      <c r="AC8" s="630" t="s">
        <v>89</v>
      </c>
      <c r="AD8" s="630" t="s">
        <v>86</v>
      </c>
      <c r="AE8" s="603" t="s">
        <v>87</v>
      </c>
      <c r="AF8" s="603" t="s">
        <v>88</v>
      </c>
      <c r="AG8" s="606"/>
    </row>
    <row r="9" spans="1:16384" ht="23.25" customHeight="1" thickBot="1" x14ac:dyDescent="0.25">
      <c r="A9" s="603"/>
      <c r="B9" s="674"/>
      <c r="C9" s="634"/>
      <c r="D9" s="634"/>
      <c r="E9" s="634"/>
      <c r="F9" s="634"/>
      <c r="G9" s="634"/>
      <c r="H9" s="603"/>
      <c r="I9" s="675"/>
      <c r="J9" s="675"/>
      <c r="K9" s="675"/>
      <c r="L9" s="675"/>
      <c r="M9" s="643"/>
      <c r="N9" s="643"/>
      <c r="O9" s="643"/>
      <c r="P9" s="603"/>
      <c r="Q9" s="643"/>
      <c r="R9" s="603"/>
      <c r="S9" s="603"/>
      <c r="T9" s="603"/>
      <c r="U9" s="603"/>
      <c r="V9" s="603"/>
      <c r="W9" s="603"/>
      <c r="X9" s="603"/>
      <c r="Y9" s="603"/>
      <c r="Z9" s="603"/>
      <c r="AA9" s="183" t="s">
        <v>96</v>
      </c>
      <c r="AB9" s="183" t="s">
        <v>97</v>
      </c>
      <c r="AC9" s="630"/>
      <c r="AD9" s="630"/>
      <c r="AE9" s="603"/>
      <c r="AF9" s="603"/>
      <c r="AG9" s="607"/>
    </row>
    <row r="10" spans="1:16384" s="2" customFormat="1" ht="54.75" customHeight="1" thickBot="1" x14ac:dyDescent="0.25">
      <c r="A10" s="637" t="s">
        <v>59</v>
      </c>
      <c r="B10" s="638"/>
      <c r="C10" s="638"/>
      <c r="D10" s="638"/>
      <c r="E10" s="638"/>
      <c r="F10" s="638"/>
      <c r="G10" s="638"/>
      <c r="H10" s="639"/>
      <c r="I10" s="532">
        <v>1</v>
      </c>
      <c r="J10" s="533" t="s">
        <v>31</v>
      </c>
      <c r="K10" s="534"/>
      <c r="L10" s="534"/>
      <c r="M10" s="535">
        <f>+M26+M16+M36</f>
        <v>20</v>
      </c>
      <c r="N10" s="535"/>
      <c r="O10" s="535"/>
      <c r="P10" s="536">
        <f>+P11+P16+P36</f>
        <v>0</v>
      </c>
      <c r="Q10" s="535">
        <f>+Q11+Q16+Q36</f>
        <v>0</v>
      </c>
      <c r="R10" s="536">
        <f>+R11+R16+R36</f>
        <v>896303782</v>
      </c>
      <c r="S10" s="69"/>
      <c r="T10" s="34"/>
      <c r="U10" s="146">
        <f>ROUND((T10-S10)/7,0)</f>
        <v>0</v>
      </c>
      <c r="V10" s="180"/>
      <c r="W10" s="172">
        <f>SUM(W11,W36)</f>
        <v>714197472</v>
      </c>
      <c r="X10" s="104">
        <f>SUM(X11,X36)</f>
        <v>0</v>
      </c>
      <c r="Y10" s="105" t="s">
        <v>27</v>
      </c>
      <c r="Z10" s="181"/>
      <c r="AA10" s="182"/>
      <c r="AB10" s="182"/>
      <c r="AC10" s="167">
        <f>+O10-Z10</f>
        <v>0</v>
      </c>
      <c r="AD10" s="107">
        <f>+(AD11+AD16+AD21+AD26+AD31+AD36+AD42+AD48+AD56+AD64+AD67+AD70+AD86)/13</f>
        <v>0.9076923076923078</v>
      </c>
      <c r="AE10" s="107">
        <f>+(AE11+AE16+AE21+AE26+AE31+AE36+AE42)/7</f>
        <v>0.8571428571428571</v>
      </c>
      <c r="AF10" s="187">
        <f>+W10/R10</f>
        <v>0.79682523530844596</v>
      </c>
      <c r="AG10" s="41"/>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ht="54.75" customHeight="1" thickBot="1" x14ac:dyDescent="0.25">
      <c r="A11" s="602" t="s">
        <v>139</v>
      </c>
      <c r="B11" s="602"/>
      <c r="C11" s="602" t="s">
        <v>20</v>
      </c>
      <c r="D11" s="602" t="s">
        <v>21</v>
      </c>
      <c r="E11" s="602" t="s">
        <v>29</v>
      </c>
      <c r="F11" s="602" t="s">
        <v>22</v>
      </c>
      <c r="G11" s="602" t="s">
        <v>137</v>
      </c>
      <c r="H11" s="602" t="s">
        <v>138</v>
      </c>
      <c r="I11" s="537" t="s">
        <v>90</v>
      </c>
      <c r="J11" s="211" t="s">
        <v>120</v>
      </c>
      <c r="K11" s="204" t="s">
        <v>114</v>
      </c>
      <c r="L11" s="538"/>
      <c r="M11" s="153">
        <f>SUM(M12:M15)</f>
        <v>8</v>
      </c>
      <c r="N11" s="203" t="s">
        <v>113</v>
      </c>
      <c r="O11" s="153">
        <v>1</v>
      </c>
      <c r="P11" s="463"/>
      <c r="Q11" s="153">
        <v>0</v>
      </c>
      <c r="R11" s="359">
        <v>600000000</v>
      </c>
      <c r="S11" s="184" t="s">
        <v>84</v>
      </c>
      <c r="T11" s="185" t="s">
        <v>84</v>
      </c>
      <c r="U11" s="186" t="s">
        <v>84</v>
      </c>
      <c r="V11" s="6">
        <f>SUM(V12:V15)</f>
        <v>8</v>
      </c>
      <c r="W11" s="171">
        <v>600000000</v>
      </c>
      <c r="X11" s="147">
        <v>0</v>
      </c>
      <c r="Y11" s="106" t="s">
        <v>115</v>
      </c>
      <c r="Z11" s="173">
        <v>1</v>
      </c>
      <c r="AA11" s="174">
        <v>42923</v>
      </c>
      <c r="AB11" s="174">
        <v>43100</v>
      </c>
      <c r="AC11" s="176">
        <f>+O11-Z11</f>
        <v>0</v>
      </c>
      <c r="AD11" s="151">
        <f>+V11/M11</f>
        <v>1</v>
      </c>
      <c r="AE11" s="152">
        <f>+Z11/O11</f>
        <v>1</v>
      </c>
      <c r="AF11" s="175">
        <f>+W11/R11</f>
        <v>1</v>
      </c>
      <c r="AG11" s="631" t="s">
        <v>117</v>
      </c>
      <c r="AR11" s="51" t="e">
        <f>+UDAE!#REF!</f>
        <v>#REF!</v>
      </c>
    </row>
    <row r="12" spans="1:16384" ht="54.75" customHeight="1" thickBot="1" x14ac:dyDescent="0.25">
      <c r="A12" s="642"/>
      <c r="B12" s="602"/>
      <c r="C12" s="642"/>
      <c r="D12" s="642"/>
      <c r="E12" s="642"/>
      <c r="F12" s="602"/>
      <c r="G12" s="642"/>
      <c r="H12" s="642"/>
      <c r="I12" s="166" t="s">
        <v>91</v>
      </c>
      <c r="J12" s="20" t="s">
        <v>103</v>
      </c>
      <c r="K12" s="20" t="s">
        <v>104</v>
      </c>
      <c r="L12" s="229" t="s">
        <v>17</v>
      </c>
      <c r="M12" s="12">
        <v>1</v>
      </c>
      <c r="N12" s="12" t="s">
        <v>1</v>
      </c>
      <c r="O12" s="640" t="s">
        <v>84</v>
      </c>
      <c r="P12" s="641"/>
      <c r="Q12" s="641"/>
      <c r="R12" s="641"/>
      <c r="S12" s="71">
        <v>42644</v>
      </c>
      <c r="T12" s="8">
        <v>42748</v>
      </c>
      <c r="U12" s="13">
        <f>ROUND((T12-S12)/7,0)</f>
        <v>15</v>
      </c>
      <c r="V12" s="7">
        <v>1</v>
      </c>
      <c r="W12" s="635" t="s">
        <v>84</v>
      </c>
      <c r="X12" s="635"/>
      <c r="Y12" s="635"/>
      <c r="Z12" s="635"/>
      <c r="AA12" s="635"/>
      <c r="AB12" s="635"/>
      <c r="AC12" s="636"/>
      <c r="AD12" s="218"/>
      <c r="AE12" s="608"/>
      <c r="AF12" s="609"/>
      <c r="AG12" s="632"/>
      <c r="AR12" s="51">
        <f>+UDAE!A4</f>
        <v>0</v>
      </c>
      <c r="AV12" s="89" t="s">
        <v>44</v>
      </c>
      <c r="AW12" s="90" t="s">
        <v>45</v>
      </c>
      <c r="AX12" s="91" t="s">
        <v>46</v>
      </c>
    </row>
    <row r="13" spans="1:16384" ht="54.75" customHeight="1" thickBot="1" x14ac:dyDescent="0.25">
      <c r="A13" s="642"/>
      <c r="B13" s="602"/>
      <c r="C13" s="642"/>
      <c r="D13" s="642"/>
      <c r="E13" s="642"/>
      <c r="F13" s="602"/>
      <c r="G13" s="642"/>
      <c r="H13" s="642"/>
      <c r="I13" s="166" t="s">
        <v>92</v>
      </c>
      <c r="J13" s="20" t="s">
        <v>105</v>
      </c>
      <c r="K13" s="20" t="s">
        <v>104</v>
      </c>
      <c r="L13" s="229" t="s">
        <v>17</v>
      </c>
      <c r="M13" s="12">
        <v>1</v>
      </c>
      <c r="N13" s="12" t="s">
        <v>1</v>
      </c>
      <c r="O13" s="641"/>
      <c r="P13" s="641"/>
      <c r="Q13" s="641"/>
      <c r="R13" s="641"/>
      <c r="S13" s="71">
        <v>42751</v>
      </c>
      <c r="T13" s="8">
        <v>42794</v>
      </c>
      <c r="U13" s="14">
        <f>ROUND((T13-S13)/7,0)</f>
        <v>6</v>
      </c>
      <c r="V13" s="7">
        <v>1</v>
      </c>
      <c r="W13" s="635"/>
      <c r="X13" s="635"/>
      <c r="Y13" s="635"/>
      <c r="Z13" s="635"/>
      <c r="AA13" s="635"/>
      <c r="AB13" s="635"/>
      <c r="AC13" s="636"/>
      <c r="AD13" s="218"/>
      <c r="AE13" s="610"/>
      <c r="AF13" s="611"/>
      <c r="AG13" s="632"/>
      <c r="AO13" s="36">
        <v>42824</v>
      </c>
      <c r="AP13" s="52" t="s">
        <v>34</v>
      </c>
      <c r="AQ13" s="52" t="s">
        <v>35</v>
      </c>
      <c r="AR13" s="53" t="s">
        <v>37</v>
      </c>
      <c r="AS13" s="32" t="s">
        <v>36</v>
      </c>
      <c r="AV13" s="84" t="s">
        <v>47</v>
      </c>
      <c r="AW13" s="85" t="s">
        <v>48</v>
      </c>
      <c r="AX13" s="86" t="s">
        <v>49</v>
      </c>
    </row>
    <row r="14" spans="1:16384" ht="54.75" customHeight="1" thickBot="1" x14ac:dyDescent="0.25">
      <c r="A14" s="642"/>
      <c r="B14" s="602"/>
      <c r="C14" s="642"/>
      <c r="D14" s="642"/>
      <c r="E14" s="642"/>
      <c r="F14" s="602"/>
      <c r="G14" s="642"/>
      <c r="H14" s="642"/>
      <c r="I14" s="166" t="s">
        <v>93</v>
      </c>
      <c r="J14" s="20" t="s">
        <v>106</v>
      </c>
      <c r="K14" s="20" t="s">
        <v>107</v>
      </c>
      <c r="L14" s="229" t="s">
        <v>17</v>
      </c>
      <c r="M14" s="12">
        <v>1</v>
      </c>
      <c r="N14" s="12" t="s">
        <v>1</v>
      </c>
      <c r="O14" s="641"/>
      <c r="P14" s="641"/>
      <c r="Q14" s="641"/>
      <c r="R14" s="641"/>
      <c r="S14" s="18">
        <v>42802</v>
      </c>
      <c r="T14" s="9">
        <v>42916</v>
      </c>
      <c r="U14" s="14">
        <f t="shared" ref="U14:U78" si="0">ROUND((T14-S14)/7,0)</f>
        <v>16</v>
      </c>
      <c r="V14" s="12">
        <v>1</v>
      </c>
      <c r="W14" s="635"/>
      <c r="X14" s="635"/>
      <c r="Y14" s="635"/>
      <c r="Z14" s="635"/>
      <c r="AA14" s="635"/>
      <c r="AB14" s="635"/>
      <c r="AC14" s="636"/>
      <c r="AD14" s="218"/>
      <c r="AE14" s="610"/>
      <c r="AF14" s="611"/>
      <c r="AG14" s="632"/>
      <c r="AO14" s="36">
        <v>42916</v>
      </c>
      <c r="AP14" s="49" t="s">
        <v>17</v>
      </c>
      <c r="AQ14" s="50">
        <v>1</v>
      </c>
      <c r="AR14" s="50">
        <v>360</v>
      </c>
      <c r="AS14" s="50" t="e">
        <f>IF((AR11-AR12)&lt;AR14,0,1)</f>
        <v>#REF!</v>
      </c>
      <c r="AV14" s="87" t="s">
        <v>50</v>
      </c>
      <c r="AW14" s="83" t="s">
        <v>52</v>
      </c>
      <c r="AX14" s="88" t="s">
        <v>51</v>
      </c>
    </row>
    <row r="15" spans="1:16384" ht="54.75" customHeight="1" thickBot="1" x14ac:dyDescent="0.25">
      <c r="A15" s="642"/>
      <c r="B15" s="602"/>
      <c r="C15" s="642"/>
      <c r="D15" s="642"/>
      <c r="E15" s="642"/>
      <c r="F15" s="602"/>
      <c r="G15" s="642"/>
      <c r="H15" s="642"/>
      <c r="I15" s="166" t="s">
        <v>94</v>
      </c>
      <c r="J15" s="20" t="s">
        <v>108</v>
      </c>
      <c r="K15" s="20" t="s">
        <v>109</v>
      </c>
      <c r="L15" s="229" t="s">
        <v>32</v>
      </c>
      <c r="M15" s="12">
        <v>5</v>
      </c>
      <c r="N15" s="12" t="s">
        <v>110</v>
      </c>
      <c r="O15" s="641"/>
      <c r="P15" s="641"/>
      <c r="Q15" s="641"/>
      <c r="R15" s="641"/>
      <c r="S15" s="18">
        <v>42931</v>
      </c>
      <c r="T15" s="9">
        <v>43100</v>
      </c>
      <c r="U15" s="14">
        <f t="shared" si="0"/>
        <v>24</v>
      </c>
      <c r="V15" s="12">
        <v>5</v>
      </c>
      <c r="W15" s="635"/>
      <c r="X15" s="635"/>
      <c r="Y15" s="635"/>
      <c r="Z15" s="635"/>
      <c r="AA15" s="635"/>
      <c r="AB15" s="635"/>
      <c r="AC15" s="636"/>
      <c r="AD15" s="218"/>
      <c r="AE15" s="610"/>
      <c r="AF15" s="611"/>
      <c r="AG15" s="633"/>
      <c r="AO15" s="36"/>
      <c r="AP15" s="49"/>
      <c r="AQ15" s="50"/>
      <c r="AR15" s="50"/>
      <c r="AS15" s="50"/>
      <c r="AV15" s="200"/>
      <c r="AW15" s="201"/>
      <c r="AX15" s="202"/>
    </row>
    <row r="16" spans="1:16384" ht="54.75" customHeight="1" thickBot="1" x14ac:dyDescent="0.25">
      <c r="A16" s="644" t="s">
        <v>135</v>
      </c>
      <c r="B16" s="645"/>
      <c r="C16" s="644" t="s">
        <v>142</v>
      </c>
      <c r="D16" s="602" t="s">
        <v>21</v>
      </c>
      <c r="E16" s="644" t="s">
        <v>140</v>
      </c>
      <c r="F16" s="644" t="s">
        <v>22</v>
      </c>
      <c r="G16" s="644" t="s">
        <v>141</v>
      </c>
      <c r="H16" s="644" t="s">
        <v>877</v>
      </c>
      <c r="I16" s="537" t="s">
        <v>73</v>
      </c>
      <c r="J16" s="210" t="s">
        <v>119</v>
      </c>
      <c r="K16" s="204" t="s">
        <v>114</v>
      </c>
      <c r="L16" s="538"/>
      <c r="M16" s="153">
        <f>SUM(M17:M20)</f>
        <v>6</v>
      </c>
      <c r="N16" s="211" t="s">
        <v>122</v>
      </c>
      <c r="O16" s="147">
        <v>9</v>
      </c>
      <c r="P16" s="147"/>
      <c r="Q16" s="153">
        <v>0</v>
      </c>
      <c r="R16" s="205">
        <v>150075313</v>
      </c>
      <c r="S16" s="162"/>
      <c r="T16" s="163"/>
      <c r="U16" s="160">
        <f>ROUND((T16-S16)/7,0)</f>
        <v>0</v>
      </c>
      <c r="V16" s="153">
        <f>SUM(V17:V20)</f>
        <v>6</v>
      </c>
      <c r="W16" s="205">
        <v>107057902</v>
      </c>
      <c r="X16" s="154">
        <v>0</v>
      </c>
      <c r="Y16" s="206" t="s">
        <v>116</v>
      </c>
      <c r="Z16" s="155">
        <v>9</v>
      </c>
      <c r="AA16" s="174">
        <v>43020</v>
      </c>
      <c r="AB16" s="174">
        <v>43100</v>
      </c>
      <c r="AC16" s="176">
        <f>+O16-Z16</f>
        <v>0</v>
      </c>
      <c r="AD16" s="151">
        <f>+V16/M16</f>
        <v>1</v>
      </c>
      <c r="AE16" s="152">
        <f>+Z16/O16</f>
        <v>1</v>
      </c>
      <c r="AF16" s="207">
        <f>+W16/R16</f>
        <v>0.71336117753091077</v>
      </c>
      <c r="AG16" s="618" t="s">
        <v>124</v>
      </c>
      <c r="AO16" s="36"/>
      <c r="AP16" s="49"/>
      <c r="AQ16" s="50"/>
      <c r="AR16" s="50"/>
      <c r="AS16" s="50"/>
    </row>
    <row r="17" spans="1:45" ht="54.75" customHeight="1" x14ac:dyDescent="0.2">
      <c r="A17" s="644"/>
      <c r="B17" s="645"/>
      <c r="C17" s="644"/>
      <c r="D17" s="642"/>
      <c r="E17" s="644"/>
      <c r="F17" s="644"/>
      <c r="G17" s="644"/>
      <c r="H17" s="644"/>
      <c r="I17" s="166" t="s">
        <v>74</v>
      </c>
      <c r="J17" s="20" t="s">
        <v>103</v>
      </c>
      <c r="K17" s="20" t="s">
        <v>104</v>
      </c>
      <c r="L17" s="229" t="s">
        <v>17</v>
      </c>
      <c r="M17" s="12">
        <v>1</v>
      </c>
      <c r="N17" s="12" t="s">
        <v>1</v>
      </c>
      <c r="O17" s="612" t="s">
        <v>84</v>
      </c>
      <c r="P17" s="677"/>
      <c r="Q17" s="677"/>
      <c r="R17" s="677"/>
      <c r="S17" s="71">
        <v>42644</v>
      </c>
      <c r="T17" s="8">
        <v>42748</v>
      </c>
      <c r="U17" s="161">
        <f t="shared" ref="U17:U30" si="1">ROUND((T17-S17)/7,0)</f>
        <v>15</v>
      </c>
      <c r="V17" s="7">
        <v>1</v>
      </c>
      <c r="W17" s="624" t="s">
        <v>84</v>
      </c>
      <c r="X17" s="625"/>
      <c r="Y17" s="625"/>
      <c r="Z17" s="625"/>
      <c r="AA17" s="625"/>
      <c r="AB17" s="625"/>
      <c r="AC17" s="626"/>
      <c r="AD17" s="219"/>
      <c r="AE17" s="208"/>
      <c r="AF17" s="209"/>
      <c r="AG17" s="619"/>
      <c r="AO17" s="36"/>
      <c r="AP17" s="49"/>
      <c r="AQ17" s="50"/>
      <c r="AR17" s="50"/>
      <c r="AS17" s="50"/>
    </row>
    <row r="18" spans="1:45" ht="54.75" customHeight="1" x14ac:dyDescent="0.2">
      <c r="A18" s="644"/>
      <c r="B18" s="645"/>
      <c r="C18" s="644"/>
      <c r="D18" s="642"/>
      <c r="E18" s="644"/>
      <c r="F18" s="644"/>
      <c r="G18" s="644"/>
      <c r="H18" s="644"/>
      <c r="I18" s="166" t="s">
        <v>75</v>
      </c>
      <c r="J18" s="20" t="s">
        <v>105</v>
      </c>
      <c r="K18" s="20" t="s">
        <v>104</v>
      </c>
      <c r="L18" s="229" t="s">
        <v>17</v>
      </c>
      <c r="M18" s="12">
        <v>1</v>
      </c>
      <c r="N18" s="12" t="s">
        <v>1</v>
      </c>
      <c r="O18" s="677"/>
      <c r="P18" s="677"/>
      <c r="Q18" s="677"/>
      <c r="R18" s="677"/>
      <c r="S18" s="71">
        <v>42751</v>
      </c>
      <c r="T18" s="8">
        <v>42794</v>
      </c>
      <c r="U18" s="161">
        <f t="shared" si="1"/>
        <v>6</v>
      </c>
      <c r="V18" s="7">
        <v>1</v>
      </c>
      <c r="W18" s="627"/>
      <c r="X18" s="628"/>
      <c r="Y18" s="628"/>
      <c r="Z18" s="628"/>
      <c r="AA18" s="628"/>
      <c r="AB18" s="628"/>
      <c r="AC18" s="629"/>
      <c r="AD18" s="219"/>
      <c r="AE18" s="208"/>
      <c r="AF18" s="209"/>
      <c r="AG18" s="619"/>
      <c r="AO18" s="36"/>
      <c r="AP18" s="49"/>
      <c r="AQ18" s="50"/>
      <c r="AR18" s="50"/>
      <c r="AS18" s="50"/>
    </row>
    <row r="19" spans="1:45" ht="54.75" customHeight="1" x14ac:dyDescent="0.2">
      <c r="A19" s="644"/>
      <c r="B19" s="645"/>
      <c r="C19" s="644"/>
      <c r="D19" s="642"/>
      <c r="E19" s="644"/>
      <c r="F19" s="644"/>
      <c r="G19" s="644"/>
      <c r="H19" s="644"/>
      <c r="I19" s="166" t="s">
        <v>76</v>
      </c>
      <c r="J19" s="20" t="s">
        <v>106</v>
      </c>
      <c r="K19" s="20" t="s">
        <v>107</v>
      </c>
      <c r="L19" s="229" t="s">
        <v>17</v>
      </c>
      <c r="M19" s="12">
        <v>1</v>
      </c>
      <c r="N19" s="12" t="s">
        <v>1</v>
      </c>
      <c r="O19" s="677"/>
      <c r="P19" s="677"/>
      <c r="Q19" s="677"/>
      <c r="R19" s="677"/>
      <c r="S19" s="18">
        <v>42802</v>
      </c>
      <c r="T19" s="9">
        <v>42916</v>
      </c>
      <c r="U19" s="161">
        <f t="shared" si="1"/>
        <v>16</v>
      </c>
      <c r="V19" s="12">
        <v>1</v>
      </c>
      <c r="W19" s="627"/>
      <c r="X19" s="628"/>
      <c r="Y19" s="628"/>
      <c r="Z19" s="628"/>
      <c r="AA19" s="628"/>
      <c r="AB19" s="628"/>
      <c r="AC19" s="629"/>
      <c r="AD19" s="219"/>
      <c r="AE19" s="208"/>
      <c r="AF19" s="209"/>
      <c r="AG19" s="619"/>
      <c r="AO19" s="36"/>
      <c r="AP19" s="49"/>
      <c r="AQ19" s="50"/>
      <c r="AR19" s="50"/>
      <c r="AS19" s="50"/>
    </row>
    <row r="20" spans="1:45" ht="54.75" customHeight="1" thickBot="1" x14ac:dyDescent="0.25">
      <c r="A20" s="644"/>
      <c r="B20" s="645"/>
      <c r="C20" s="644"/>
      <c r="D20" s="642"/>
      <c r="E20" s="644"/>
      <c r="F20" s="644"/>
      <c r="G20" s="644"/>
      <c r="H20" s="644"/>
      <c r="I20" s="166" t="s">
        <v>77</v>
      </c>
      <c r="J20" s="20" t="s">
        <v>108</v>
      </c>
      <c r="K20" s="20" t="s">
        <v>109</v>
      </c>
      <c r="L20" s="229" t="s">
        <v>32</v>
      </c>
      <c r="M20" s="12">
        <v>3</v>
      </c>
      <c r="N20" s="12" t="s">
        <v>110</v>
      </c>
      <c r="O20" s="677"/>
      <c r="P20" s="677"/>
      <c r="Q20" s="677"/>
      <c r="R20" s="677"/>
      <c r="S20" s="18">
        <v>43023</v>
      </c>
      <c r="T20" s="9">
        <v>43100</v>
      </c>
      <c r="U20" s="161">
        <f t="shared" si="1"/>
        <v>11</v>
      </c>
      <c r="V20" s="12">
        <v>3</v>
      </c>
      <c r="W20" s="627"/>
      <c r="X20" s="628"/>
      <c r="Y20" s="628"/>
      <c r="Z20" s="628"/>
      <c r="AA20" s="628"/>
      <c r="AB20" s="628"/>
      <c r="AC20" s="629"/>
      <c r="AD20" s="219"/>
      <c r="AE20" s="208"/>
      <c r="AF20" s="209"/>
      <c r="AG20" s="620"/>
      <c r="AO20" s="36"/>
      <c r="AP20" s="49"/>
      <c r="AQ20" s="50"/>
      <c r="AR20" s="50"/>
      <c r="AS20" s="50"/>
    </row>
    <row r="21" spans="1:45" ht="54.75" customHeight="1" thickBot="1" x14ac:dyDescent="0.25">
      <c r="A21" s="644" t="s">
        <v>135</v>
      </c>
      <c r="B21" s="645"/>
      <c r="C21" s="644" t="s">
        <v>143</v>
      </c>
      <c r="D21" s="602" t="s">
        <v>21</v>
      </c>
      <c r="E21" s="644" t="s">
        <v>140</v>
      </c>
      <c r="F21" s="644" t="s">
        <v>22</v>
      </c>
      <c r="G21" s="644" t="s">
        <v>141</v>
      </c>
      <c r="H21" s="644" t="s">
        <v>878</v>
      </c>
      <c r="I21" s="537">
        <v>1.3</v>
      </c>
      <c r="J21" s="538" t="s">
        <v>118</v>
      </c>
      <c r="K21" s="204" t="s">
        <v>114</v>
      </c>
      <c r="L21" s="538"/>
      <c r="M21" s="153">
        <f>SUM(M22:M25)</f>
        <v>5</v>
      </c>
      <c r="N21" s="147" t="s">
        <v>121</v>
      </c>
      <c r="O21" s="147">
        <v>1</v>
      </c>
      <c r="P21" s="147"/>
      <c r="Q21" s="153">
        <v>0</v>
      </c>
      <c r="R21" s="205">
        <v>40403960</v>
      </c>
      <c r="S21" s="70"/>
      <c r="T21" s="33"/>
      <c r="U21" s="38">
        <v>0</v>
      </c>
      <c r="V21" s="6">
        <f>SUM(V22:V25)</f>
        <v>5</v>
      </c>
      <c r="W21" s="205">
        <v>31553569</v>
      </c>
      <c r="X21" s="156">
        <v>0</v>
      </c>
      <c r="Y21" s="206" t="s">
        <v>123</v>
      </c>
      <c r="Z21" s="157">
        <v>1</v>
      </c>
      <c r="AA21" s="174">
        <v>43018</v>
      </c>
      <c r="AB21" s="174">
        <v>43100</v>
      </c>
      <c r="AC21" s="176">
        <f>+O21-Z21</f>
        <v>0</v>
      </c>
      <c r="AD21" s="151">
        <f>+V21/M21</f>
        <v>1</v>
      </c>
      <c r="AE21" s="212">
        <f>+Z21/O21</f>
        <v>1</v>
      </c>
      <c r="AF21" s="213">
        <f>+W21/R21</f>
        <v>0.78095238684524981</v>
      </c>
      <c r="AG21" s="621"/>
      <c r="AO21" s="36"/>
      <c r="AP21" s="49"/>
      <c r="AQ21" s="50"/>
      <c r="AR21" s="50"/>
      <c r="AS21" s="50"/>
    </row>
    <row r="22" spans="1:45" ht="54.75" customHeight="1" x14ac:dyDescent="0.2">
      <c r="A22" s="644"/>
      <c r="B22" s="645"/>
      <c r="C22" s="644"/>
      <c r="D22" s="642"/>
      <c r="E22" s="644"/>
      <c r="F22" s="644"/>
      <c r="G22" s="644"/>
      <c r="H22" s="644"/>
      <c r="I22" s="166" t="s">
        <v>78</v>
      </c>
      <c r="J22" s="20" t="s">
        <v>103</v>
      </c>
      <c r="K22" s="20" t="s">
        <v>104</v>
      </c>
      <c r="L22" s="229" t="s">
        <v>17</v>
      </c>
      <c r="M22" s="12">
        <v>1</v>
      </c>
      <c r="N22" s="12" t="s">
        <v>1</v>
      </c>
      <c r="O22" s="612"/>
      <c r="P22" s="613"/>
      <c r="Q22" s="613"/>
      <c r="R22" s="613"/>
      <c r="S22" s="71">
        <v>42644</v>
      </c>
      <c r="T22" s="8">
        <v>42748</v>
      </c>
      <c r="U22" s="161">
        <f t="shared" si="1"/>
        <v>15</v>
      </c>
      <c r="V22" s="137">
        <v>1</v>
      </c>
      <c r="W22" s="614"/>
      <c r="X22" s="614"/>
      <c r="Y22" s="614"/>
      <c r="Z22" s="614"/>
      <c r="AA22" s="614"/>
      <c r="AB22" s="614"/>
      <c r="AC22" s="615"/>
      <c r="AD22" s="220"/>
      <c r="AE22" s="214"/>
      <c r="AF22" s="215"/>
      <c r="AG22" s="622"/>
      <c r="AO22" s="36"/>
      <c r="AP22" s="49"/>
      <c r="AQ22" s="50"/>
      <c r="AR22" s="50"/>
      <c r="AS22" s="50"/>
    </row>
    <row r="23" spans="1:45" ht="54.75" customHeight="1" x14ac:dyDescent="0.2">
      <c r="A23" s="644"/>
      <c r="B23" s="645"/>
      <c r="C23" s="644"/>
      <c r="D23" s="642"/>
      <c r="E23" s="644"/>
      <c r="F23" s="644"/>
      <c r="G23" s="644"/>
      <c r="H23" s="644"/>
      <c r="I23" s="166" t="s">
        <v>79</v>
      </c>
      <c r="J23" s="20" t="s">
        <v>105</v>
      </c>
      <c r="K23" s="20" t="s">
        <v>104</v>
      </c>
      <c r="L23" s="229" t="s">
        <v>17</v>
      </c>
      <c r="M23" s="12">
        <v>1</v>
      </c>
      <c r="N23" s="12" t="s">
        <v>1</v>
      </c>
      <c r="O23" s="613"/>
      <c r="P23" s="613"/>
      <c r="Q23" s="613"/>
      <c r="R23" s="613"/>
      <c r="S23" s="71">
        <v>42751</v>
      </c>
      <c r="T23" s="8">
        <v>42794</v>
      </c>
      <c r="U23" s="161">
        <f t="shared" si="1"/>
        <v>6</v>
      </c>
      <c r="V23" s="138">
        <v>1</v>
      </c>
      <c r="W23" s="616"/>
      <c r="X23" s="616"/>
      <c r="Y23" s="616"/>
      <c r="Z23" s="616"/>
      <c r="AA23" s="616"/>
      <c r="AB23" s="616"/>
      <c r="AC23" s="617"/>
      <c r="AD23" s="219"/>
      <c r="AE23" s="208"/>
      <c r="AF23" s="216"/>
      <c r="AG23" s="622"/>
      <c r="AO23" s="36"/>
      <c r="AP23" s="49"/>
      <c r="AQ23" s="50"/>
      <c r="AR23" s="50"/>
      <c r="AS23" s="50"/>
    </row>
    <row r="24" spans="1:45" ht="54.75" customHeight="1" x14ac:dyDescent="0.2">
      <c r="A24" s="644"/>
      <c r="B24" s="645"/>
      <c r="C24" s="644"/>
      <c r="D24" s="642"/>
      <c r="E24" s="644"/>
      <c r="F24" s="644"/>
      <c r="G24" s="644"/>
      <c r="H24" s="644"/>
      <c r="I24" s="166" t="s">
        <v>81</v>
      </c>
      <c r="J24" s="20" t="s">
        <v>106</v>
      </c>
      <c r="K24" s="20" t="s">
        <v>107</v>
      </c>
      <c r="L24" s="229" t="s">
        <v>17</v>
      </c>
      <c r="M24" s="12">
        <v>1</v>
      </c>
      <c r="N24" s="12" t="s">
        <v>1</v>
      </c>
      <c r="O24" s="613"/>
      <c r="P24" s="613"/>
      <c r="Q24" s="613"/>
      <c r="R24" s="613"/>
      <c r="S24" s="18">
        <v>42802</v>
      </c>
      <c r="T24" s="9">
        <v>42916</v>
      </c>
      <c r="U24" s="161">
        <f t="shared" si="1"/>
        <v>16</v>
      </c>
      <c r="V24" s="138">
        <v>1</v>
      </c>
      <c r="W24" s="616"/>
      <c r="X24" s="616"/>
      <c r="Y24" s="616"/>
      <c r="Z24" s="616"/>
      <c r="AA24" s="616"/>
      <c r="AB24" s="616"/>
      <c r="AC24" s="617"/>
      <c r="AD24" s="219"/>
      <c r="AE24" s="208"/>
      <c r="AF24" s="216"/>
      <c r="AG24" s="622"/>
      <c r="AO24" s="36"/>
      <c r="AP24" s="49"/>
      <c r="AQ24" s="50"/>
      <c r="AR24" s="50"/>
      <c r="AS24" s="50"/>
    </row>
    <row r="25" spans="1:45" ht="54.75" customHeight="1" thickBot="1" x14ac:dyDescent="0.25">
      <c r="A25" s="644"/>
      <c r="B25" s="645"/>
      <c r="C25" s="644"/>
      <c r="D25" s="642"/>
      <c r="E25" s="644"/>
      <c r="F25" s="644"/>
      <c r="G25" s="644"/>
      <c r="H25" s="644"/>
      <c r="I25" s="166" t="s">
        <v>82</v>
      </c>
      <c r="J25" s="20" t="s">
        <v>108</v>
      </c>
      <c r="K25" s="20" t="s">
        <v>109</v>
      </c>
      <c r="L25" s="229" t="s">
        <v>32</v>
      </c>
      <c r="M25" s="12">
        <v>2</v>
      </c>
      <c r="N25" s="12" t="s">
        <v>110</v>
      </c>
      <c r="O25" s="613"/>
      <c r="P25" s="613"/>
      <c r="Q25" s="613"/>
      <c r="R25" s="613"/>
      <c r="S25" s="18">
        <v>43023</v>
      </c>
      <c r="T25" s="9">
        <v>43100</v>
      </c>
      <c r="U25" s="161">
        <f t="shared" si="1"/>
        <v>11</v>
      </c>
      <c r="V25" s="138">
        <v>2</v>
      </c>
      <c r="W25" s="616"/>
      <c r="X25" s="616"/>
      <c r="Y25" s="616"/>
      <c r="Z25" s="616"/>
      <c r="AA25" s="616"/>
      <c r="AB25" s="616"/>
      <c r="AC25" s="617"/>
      <c r="AD25" s="219"/>
      <c r="AE25" s="208"/>
      <c r="AF25" s="216"/>
      <c r="AG25" s="623"/>
      <c r="AO25" s="36"/>
      <c r="AP25" s="49"/>
      <c r="AQ25" s="50"/>
      <c r="AR25" s="50"/>
      <c r="AS25" s="50"/>
    </row>
    <row r="26" spans="1:45" ht="54.75" customHeight="1" thickBot="1" x14ac:dyDescent="0.25">
      <c r="A26" s="602" t="s">
        <v>139</v>
      </c>
      <c r="B26" s="602"/>
      <c r="C26" s="602" t="s">
        <v>20</v>
      </c>
      <c r="D26" s="602" t="s">
        <v>21</v>
      </c>
      <c r="E26" s="602" t="s">
        <v>29</v>
      </c>
      <c r="F26" s="602" t="s">
        <v>22</v>
      </c>
      <c r="G26" s="602" t="s">
        <v>137</v>
      </c>
      <c r="H26" s="602" t="s">
        <v>138</v>
      </c>
      <c r="I26" s="537">
        <v>1.4</v>
      </c>
      <c r="J26" s="538" t="s">
        <v>102</v>
      </c>
      <c r="K26" s="221" t="s">
        <v>131</v>
      </c>
      <c r="L26" s="538"/>
      <c r="M26" s="153">
        <f>SUM(M27:M30)</f>
        <v>8</v>
      </c>
      <c r="N26" s="153" t="s">
        <v>125</v>
      </c>
      <c r="O26" s="147">
        <v>12</v>
      </c>
      <c r="P26" s="147"/>
      <c r="Q26" s="153">
        <v>0</v>
      </c>
      <c r="R26" s="359">
        <v>150000000</v>
      </c>
      <c r="S26" s="70"/>
      <c r="T26" s="33"/>
      <c r="U26" s="38"/>
      <c r="V26" s="6">
        <f>SUM(V27:V30)</f>
        <v>8</v>
      </c>
      <c r="W26" s="217">
        <v>150000000</v>
      </c>
      <c r="X26" s="156">
        <v>0</v>
      </c>
      <c r="Y26" s="206" t="s">
        <v>126</v>
      </c>
      <c r="Z26" s="157">
        <v>12</v>
      </c>
      <c r="AA26" s="174">
        <v>42922</v>
      </c>
      <c r="AB26" s="174">
        <v>43100</v>
      </c>
      <c r="AC26" s="176">
        <f>+O26-Z26</f>
        <v>0</v>
      </c>
      <c r="AD26" s="151">
        <f>+V26/M26</f>
        <v>1</v>
      </c>
      <c r="AE26" s="212">
        <f>+Z26/O26</f>
        <v>1</v>
      </c>
      <c r="AF26" s="213">
        <f>+W26/R26</f>
        <v>1</v>
      </c>
      <c r="AG26" s="622" t="s">
        <v>127</v>
      </c>
      <c r="AO26" s="36"/>
      <c r="AP26" s="49"/>
      <c r="AQ26" s="50"/>
      <c r="AR26" s="50"/>
      <c r="AS26" s="50"/>
    </row>
    <row r="27" spans="1:45" ht="54.75" customHeight="1" x14ac:dyDescent="0.2">
      <c r="A27" s="642"/>
      <c r="B27" s="602"/>
      <c r="C27" s="642"/>
      <c r="D27" s="642"/>
      <c r="E27" s="642"/>
      <c r="F27" s="602"/>
      <c r="G27" s="642"/>
      <c r="H27" s="642"/>
      <c r="I27" s="166"/>
      <c r="J27" s="20" t="s">
        <v>103</v>
      </c>
      <c r="K27" s="20" t="s">
        <v>104</v>
      </c>
      <c r="L27" s="229" t="s">
        <v>17</v>
      </c>
      <c r="M27" s="12">
        <v>1</v>
      </c>
      <c r="N27" s="12" t="s">
        <v>1</v>
      </c>
      <c r="O27" s="612"/>
      <c r="P27" s="613"/>
      <c r="Q27" s="613"/>
      <c r="R27" s="613"/>
      <c r="S27" s="71">
        <v>42644</v>
      </c>
      <c r="T27" s="8">
        <v>42748</v>
      </c>
      <c r="U27" s="161">
        <f t="shared" si="1"/>
        <v>15</v>
      </c>
      <c r="V27" s="137">
        <v>1</v>
      </c>
      <c r="W27" s="614"/>
      <c r="X27" s="614"/>
      <c r="Y27" s="614"/>
      <c r="Z27" s="614"/>
      <c r="AA27" s="614"/>
      <c r="AB27" s="614"/>
      <c r="AC27" s="615"/>
      <c r="AD27" s="220"/>
      <c r="AE27" s="214"/>
      <c r="AF27" s="215"/>
      <c r="AG27" s="622"/>
      <c r="AO27" s="36"/>
      <c r="AP27" s="49"/>
      <c r="AQ27" s="50"/>
      <c r="AR27" s="50"/>
      <c r="AS27" s="50"/>
    </row>
    <row r="28" spans="1:45" ht="54.75" customHeight="1" x14ac:dyDescent="0.2">
      <c r="A28" s="642"/>
      <c r="B28" s="602"/>
      <c r="C28" s="642"/>
      <c r="D28" s="642"/>
      <c r="E28" s="642"/>
      <c r="F28" s="602"/>
      <c r="G28" s="642"/>
      <c r="H28" s="642"/>
      <c r="I28" s="166"/>
      <c r="J28" s="20" t="s">
        <v>105</v>
      </c>
      <c r="K28" s="20" t="s">
        <v>104</v>
      </c>
      <c r="L28" s="229" t="s">
        <v>17</v>
      </c>
      <c r="M28" s="12">
        <v>1</v>
      </c>
      <c r="N28" s="12" t="s">
        <v>1</v>
      </c>
      <c r="O28" s="613"/>
      <c r="P28" s="613"/>
      <c r="Q28" s="613"/>
      <c r="R28" s="613"/>
      <c r="S28" s="71">
        <v>42751</v>
      </c>
      <c r="T28" s="8">
        <v>42794</v>
      </c>
      <c r="U28" s="161">
        <f t="shared" si="1"/>
        <v>6</v>
      </c>
      <c r="V28" s="138">
        <v>1</v>
      </c>
      <c r="W28" s="616"/>
      <c r="X28" s="616"/>
      <c r="Y28" s="616"/>
      <c r="Z28" s="616"/>
      <c r="AA28" s="616"/>
      <c r="AB28" s="616"/>
      <c r="AC28" s="617"/>
      <c r="AD28" s="219"/>
      <c r="AE28" s="208"/>
      <c r="AF28" s="216"/>
      <c r="AG28" s="622"/>
      <c r="AO28" s="36"/>
      <c r="AP28" s="49"/>
      <c r="AQ28" s="50"/>
      <c r="AR28" s="50"/>
      <c r="AS28" s="50"/>
    </row>
    <row r="29" spans="1:45" ht="54.75" customHeight="1" x14ac:dyDescent="0.2">
      <c r="A29" s="642"/>
      <c r="B29" s="602"/>
      <c r="C29" s="642"/>
      <c r="D29" s="642"/>
      <c r="E29" s="642"/>
      <c r="F29" s="602"/>
      <c r="G29" s="642"/>
      <c r="H29" s="642"/>
      <c r="I29" s="166"/>
      <c r="J29" s="20" t="s">
        <v>106</v>
      </c>
      <c r="K29" s="20" t="s">
        <v>107</v>
      </c>
      <c r="L29" s="229" t="s">
        <v>17</v>
      </c>
      <c r="M29" s="12">
        <v>1</v>
      </c>
      <c r="N29" s="12" t="s">
        <v>1</v>
      </c>
      <c r="O29" s="613"/>
      <c r="P29" s="613"/>
      <c r="Q29" s="613"/>
      <c r="R29" s="613"/>
      <c r="S29" s="18">
        <v>42802</v>
      </c>
      <c r="T29" s="9">
        <v>42916</v>
      </c>
      <c r="U29" s="161">
        <f t="shared" si="1"/>
        <v>16</v>
      </c>
      <c r="V29" s="138">
        <v>1</v>
      </c>
      <c r="W29" s="616"/>
      <c r="X29" s="616"/>
      <c r="Y29" s="616"/>
      <c r="Z29" s="616"/>
      <c r="AA29" s="616"/>
      <c r="AB29" s="616"/>
      <c r="AC29" s="617"/>
      <c r="AD29" s="219"/>
      <c r="AE29" s="208"/>
      <c r="AF29" s="216"/>
      <c r="AG29" s="622"/>
      <c r="AO29" s="36"/>
      <c r="AP29" s="49"/>
      <c r="AQ29" s="50"/>
      <c r="AR29" s="50"/>
      <c r="AS29" s="50"/>
    </row>
    <row r="30" spans="1:45" ht="54.75" customHeight="1" thickBot="1" x14ac:dyDescent="0.25">
      <c r="A30" s="642"/>
      <c r="B30" s="602"/>
      <c r="C30" s="642"/>
      <c r="D30" s="642"/>
      <c r="E30" s="642"/>
      <c r="F30" s="602"/>
      <c r="G30" s="642"/>
      <c r="H30" s="642"/>
      <c r="I30" s="166"/>
      <c r="J30" s="20" t="s">
        <v>108</v>
      </c>
      <c r="K30" s="20" t="s">
        <v>109</v>
      </c>
      <c r="L30" s="229" t="s">
        <v>32</v>
      </c>
      <c r="M30" s="12">
        <v>5</v>
      </c>
      <c r="N30" s="12" t="s">
        <v>110</v>
      </c>
      <c r="O30" s="613"/>
      <c r="P30" s="613"/>
      <c r="Q30" s="613"/>
      <c r="R30" s="613"/>
      <c r="S30" s="18">
        <v>42948</v>
      </c>
      <c r="T30" s="9">
        <v>43100</v>
      </c>
      <c r="U30" s="161">
        <f t="shared" si="1"/>
        <v>22</v>
      </c>
      <c r="V30" s="138">
        <v>5</v>
      </c>
      <c r="W30" s="616"/>
      <c r="X30" s="616"/>
      <c r="Y30" s="616"/>
      <c r="Z30" s="616"/>
      <c r="AA30" s="616"/>
      <c r="AB30" s="616"/>
      <c r="AC30" s="617"/>
      <c r="AD30" s="219"/>
      <c r="AE30" s="208"/>
      <c r="AF30" s="216"/>
      <c r="AG30" s="622"/>
      <c r="AO30" s="36"/>
      <c r="AP30" s="49"/>
      <c r="AQ30" s="50"/>
      <c r="AR30" s="50"/>
      <c r="AS30" s="50"/>
    </row>
    <row r="31" spans="1:45" ht="54.75" customHeight="1" thickBot="1" x14ac:dyDescent="0.25">
      <c r="A31" s="602" t="s">
        <v>139</v>
      </c>
      <c r="B31" s="602"/>
      <c r="C31" s="602" t="s">
        <v>20</v>
      </c>
      <c r="D31" s="602" t="s">
        <v>21</v>
      </c>
      <c r="E31" s="602" t="s">
        <v>29</v>
      </c>
      <c r="F31" s="602" t="s">
        <v>22</v>
      </c>
      <c r="G31" s="602" t="s">
        <v>137</v>
      </c>
      <c r="H31" s="602" t="s">
        <v>138</v>
      </c>
      <c r="I31" s="537" t="s">
        <v>111</v>
      </c>
      <c r="J31" s="538" t="s">
        <v>128</v>
      </c>
      <c r="K31" s="221" t="s">
        <v>131</v>
      </c>
      <c r="L31" s="538"/>
      <c r="M31" s="153">
        <f>SUM(M32:M35)</f>
        <v>6</v>
      </c>
      <c r="N31" s="147" t="s">
        <v>129</v>
      </c>
      <c r="O31" s="147">
        <v>250</v>
      </c>
      <c r="P31" s="147"/>
      <c r="Q31" s="153">
        <v>0</v>
      </c>
      <c r="R31" s="359">
        <v>600000000</v>
      </c>
      <c r="S31" s="70"/>
      <c r="T31" s="33"/>
      <c r="U31" s="38"/>
      <c r="V31" s="6">
        <f>SUM(V32:V35)</f>
        <v>6</v>
      </c>
      <c r="W31" s="217">
        <v>595000000</v>
      </c>
      <c r="X31" s="156">
        <v>0</v>
      </c>
      <c r="Y31" s="206" t="s">
        <v>130</v>
      </c>
      <c r="Z31" s="157">
        <v>250</v>
      </c>
      <c r="AA31" s="174">
        <v>43023</v>
      </c>
      <c r="AB31" s="174">
        <v>43100</v>
      </c>
      <c r="AC31" s="159"/>
      <c r="AD31" s="151">
        <f>+V31/M31</f>
        <v>1</v>
      </c>
      <c r="AE31" s="212">
        <f>+Z31/O31</f>
        <v>1</v>
      </c>
      <c r="AF31" s="213">
        <f>+W31/R31</f>
        <v>0.9916666666666667</v>
      </c>
      <c r="AG31" s="621" t="s">
        <v>136</v>
      </c>
      <c r="AO31" s="36"/>
      <c r="AP31" s="49"/>
      <c r="AQ31" s="50"/>
      <c r="AR31" s="50"/>
      <c r="AS31" s="50"/>
    </row>
    <row r="32" spans="1:45" ht="54.75" customHeight="1" x14ac:dyDescent="0.2">
      <c r="A32" s="642"/>
      <c r="B32" s="602"/>
      <c r="C32" s="642"/>
      <c r="D32" s="642"/>
      <c r="E32" s="642"/>
      <c r="F32" s="602"/>
      <c r="G32" s="642"/>
      <c r="H32" s="642"/>
      <c r="I32" s="166"/>
      <c r="J32" s="20" t="s">
        <v>103</v>
      </c>
      <c r="K32" s="20" t="s">
        <v>104</v>
      </c>
      <c r="L32" s="229" t="s">
        <v>17</v>
      </c>
      <c r="M32" s="12">
        <v>1</v>
      </c>
      <c r="N32" s="12" t="s">
        <v>1</v>
      </c>
      <c r="O32" s="612"/>
      <c r="P32" s="613"/>
      <c r="Q32" s="613"/>
      <c r="R32" s="613"/>
      <c r="S32" s="71">
        <v>42644</v>
      </c>
      <c r="T32" s="8">
        <v>42748</v>
      </c>
      <c r="U32" s="161">
        <f>ROUND((T32-S32)/7,0)</f>
        <v>15</v>
      </c>
      <c r="V32" s="7">
        <v>1</v>
      </c>
      <c r="W32" s="614"/>
      <c r="X32" s="614"/>
      <c r="Y32" s="614"/>
      <c r="Z32" s="614"/>
      <c r="AA32" s="614"/>
      <c r="AB32" s="614"/>
      <c r="AC32" s="615"/>
      <c r="AD32" s="220"/>
      <c r="AE32" s="214"/>
      <c r="AF32" s="215"/>
      <c r="AG32" s="622"/>
      <c r="AO32" s="36"/>
      <c r="AP32" s="49"/>
      <c r="AQ32" s="50"/>
      <c r="AR32" s="50"/>
      <c r="AS32" s="50"/>
    </row>
    <row r="33" spans="1:45" ht="54.75" customHeight="1" x14ac:dyDescent="0.2">
      <c r="A33" s="642"/>
      <c r="B33" s="602"/>
      <c r="C33" s="642"/>
      <c r="D33" s="642"/>
      <c r="E33" s="642"/>
      <c r="F33" s="602"/>
      <c r="G33" s="642"/>
      <c r="H33" s="642"/>
      <c r="I33" s="166"/>
      <c r="J33" s="20" t="s">
        <v>105</v>
      </c>
      <c r="K33" s="20" t="s">
        <v>104</v>
      </c>
      <c r="L33" s="229" t="s">
        <v>17</v>
      </c>
      <c r="M33" s="12">
        <v>1</v>
      </c>
      <c r="N33" s="12" t="s">
        <v>1</v>
      </c>
      <c r="O33" s="613"/>
      <c r="P33" s="613"/>
      <c r="Q33" s="613"/>
      <c r="R33" s="613"/>
      <c r="S33" s="71">
        <v>42751</v>
      </c>
      <c r="T33" s="8">
        <v>42794</v>
      </c>
      <c r="U33" s="161">
        <f t="shared" ref="U33:U35" si="2">ROUND((T33-S33)/7,0)</f>
        <v>6</v>
      </c>
      <c r="V33" s="12">
        <v>1</v>
      </c>
      <c r="W33" s="616"/>
      <c r="X33" s="616"/>
      <c r="Y33" s="616"/>
      <c r="Z33" s="616"/>
      <c r="AA33" s="616"/>
      <c r="AB33" s="616"/>
      <c r="AC33" s="617"/>
      <c r="AD33" s="219"/>
      <c r="AE33" s="208"/>
      <c r="AF33" s="216"/>
      <c r="AG33" s="622"/>
      <c r="AO33" s="36"/>
      <c r="AP33" s="49"/>
      <c r="AQ33" s="50"/>
      <c r="AR33" s="50"/>
      <c r="AS33" s="50"/>
    </row>
    <row r="34" spans="1:45" ht="54.75" customHeight="1" x14ac:dyDescent="0.2">
      <c r="A34" s="642"/>
      <c r="B34" s="602"/>
      <c r="C34" s="642"/>
      <c r="D34" s="642"/>
      <c r="E34" s="642"/>
      <c r="F34" s="602"/>
      <c r="G34" s="642"/>
      <c r="H34" s="642"/>
      <c r="I34" s="166"/>
      <c r="J34" s="20" t="s">
        <v>106</v>
      </c>
      <c r="K34" s="20" t="s">
        <v>107</v>
      </c>
      <c r="L34" s="229" t="s">
        <v>17</v>
      </c>
      <c r="M34" s="12">
        <v>1</v>
      </c>
      <c r="N34" s="12" t="s">
        <v>1</v>
      </c>
      <c r="O34" s="613"/>
      <c r="P34" s="613"/>
      <c r="Q34" s="613"/>
      <c r="R34" s="613"/>
      <c r="S34" s="18">
        <v>42802</v>
      </c>
      <c r="T34" s="9">
        <v>42916</v>
      </c>
      <c r="U34" s="161">
        <f t="shared" si="2"/>
        <v>16</v>
      </c>
      <c r="V34" s="12">
        <v>1</v>
      </c>
      <c r="W34" s="616"/>
      <c r="X34" s="616"/>
      <c r="Y34" s="616"/>
      <c r="Z34" s="616"/>
      <c r="AA34" s="616"/>
      <c r="AB34" s="616"/>
      <c r="AC34" s="617"/>
      <c r="AD34" s="219"/>
      <c r="AE34" s="208"/>
      <c r="AF34" s="216"/>
      <c r="AG34" s="622"/>
      <c r="AO34" s="36"/>
      <c r="AP34" s="49"/>
      <c r="AQ34" s="50"/>
      <c r="AR34" s="50"/>
      <c r="AS34" s="50"/>
    </row>
    <row r="35" spans="1:45" ht="54.75" customHeight="1" thickBot="1" x14ac:dyDescent="0.25">
      <c r="A35" s="642"/>
      <c r="B35" s="602"/>
      <c r="C35" s="642"/>
      <c r="D35" s="642"/>
      <c r="E35" s="642"/>
      <c r="F35" s="602"/>
      <c r="G35" s="642"/>
      <c r="H35" s="642"/>
      <c r="I35" s="166"/>
      <c r="J35" s="20" t="s">
        <v>108</v>
      </c>
      <c r="K35" s="20" t="s">
        <v>109</v>
      </c>
      <c r="L35" s="229" t="s">
        <v>32</v>
      </c>
      <c r="M35" s="12">
        <v>3</v>
      </c>
      <c r="N35" s="12" t="s">
        <v>110</v>
      </c>
      <c r="O35" s="613"/>
      <c r="P35" s="613"/>
      <c r="Q35" s="613"/>
      <c r="R35" s="613"/>
      <c r="S35" s="18">
        <v>43023</v>
      </c>
      <c r="T35" s="9">
        <v>43100</v>
      </c>
      <c r="U35" s="161">
        <f t="shared" si="2"/>
        <v>11</v>
      </c>
      <c r="V35" s="12">
        <v>3</v>
      </c>
      <c r="W35" s="616"/>
      <c r="X35" s="616"/>
      <c r="Y35" s="616"/>
      <c r="Z35" s="616"/>
      <c r="AA35" s="616"/>
      <c r="AB35" s="616"/>
      <c r="AC35" s="617"/>
      <c r="AD35" s="219"/>
      <c r="AE35" s="208"/>
      <c r="AF35" s="216"/>
      <c r="AG35" s="622"/>
      <c r="AO35" s="36"/>
      <c r="AP35" s="49"/>
      <c r="AQ35" s="50"/>
      <c r="AR35" s="50"/>
      <c r="AS35" s="50"/>
    </row>
    <row r="36" spans="1:45" ht="54.75" customHeight="1" thickBot="1" x14ac:dyDescent="0.25">
      <c r="A36" s="602" t="s">
        <v>135</v>
      </c>
      <c r="B36" s="602"/>
      <c r="C36" s="602" t="s">
        <v>143</v>
      </c>
      <c r="D36" s="602" t="s">
        <v>21</v>
      </c>
      <c r="E36" s="602" t="s">
        <v>29</v>
      </c>
      <c r="F36" s="602" t="s">
        <v>22</v>
      </c>
      <c r="G36" s="602" t="s">
        <v>144</v>
      </c>
      <c r="H36" s="602" t="s">
        <v>879</v>
      </c>
      <c r="I36" s="537" t="s">
        <v>112</v>
      </c>
      <c r="J36" s="221" t="s">
        <v>132</v>
      </c>
      <c r="K36" s="538"/>
      <c r="L36" s="538"/>
      <c r="M36" s="153">
        <f>SUM(M37:M40)</f>
        <v>6</v>
      </c>
      <c r="N36" s="221" t="s">
        <v>133</v>
      </c>
      <c r="O36" s="147">
        <v>77</v>
      </c>
      <c r="P36" s="147"/>
      <c r="Q36" s="153"/>
      <c r="R36" s="359">
        <v>146228469</v>
      </c>
      <c r="S36" s="70"/>
      <c r="T36" s="33"/>
      <c r="U36" s="38">
        <f>ROUND((T36-S36)/7,0)</f>
        <v>0</v>
      </c>
      <c r="V36" s="6">
        <f>SUM(V37:V40)</f>
        <v>6</v>
      </c>
      <c r="W36" s="217">
        <v>114197472</v>
      </c>
      <c r="X36" s="156"/>
      <c r="Y36" s="157"/>
      <c r="Z36" s="157">
        <v>77</v>
      </c>
      <c r="AA36" s="158"/>
      <c r="AB36" s="158"/>
      <c r="AC36" s="159"/>
      <c r="AD36" s="151">
        <f>+V36/M36</f>
        <v>1</v>
      </c>
      <c r="AE36" s="212">
        <f>+Z36/O36</f>
        <v>1</v>
      </c>
      <c r="AF36" s="213">
        <f>+W36/R36</f>
        <v>0.78095238759560559</v>
      </c>
      <c r="AG36" s="621" t="s">
        <v>134</v>
      </c>
      <c r="AP36" s="49" t="s">
        <v>18</v>
      </c>
      <c r="AQ36" s="50">
        <v>4</v>
      </c>
      <c r="AR36" s="50">
        <v>90</v>
      </c>
      <c r="AS36" s="50" t="e">
        <f>IF((($AR$11-$AR$12)/AR36)&lt;AQ36,AQ36-ROUND(($AR$11-$AR$12)/AR36,0),0)</f>
        <v>#REF!</v>
      </c>
    </row>
    <row r="37" spans="1:45" ht="54.75" customHeight="1" x14ac:dyDescent="0.2">
      <c r="A37" s="642"/>
      <c r="B37" s="602"/>
      <c r="C37" s="642"/>
      <c r="D37" s="642"/>
      <c r="E37" s="642"/>
      <c r="F37" s="602"/>
      <c r="G37" s="642"/>
      <c r="H37" s="642"/>
      <c r="I37" s="166" t="s">
        <v>78</v>
      </c>
      <c r="J37" s="20" t="s">
        <v>103</v>
      </c>
      <c r="K37" s="20" t="s">
        <v>104</v>
      </c>
      <c r="L37" s="229" t="s">
        <v>17</v>
      </c>
      <c r="M37" s="12">
        <v>1</v>
      </c>
      <c r="N37" s="12" t="s">
        <v>1</v>
      </c>
      <c r="O37" s="612" t="s">
        <v>84</v>
      </c>
      <c r="P37" s="613"/>
      <c r="Q37" s="613"/>
      <c r="R37" s="613"/>
      <c r="S37" s="71">
        <v>42644</v>
      </c>
      <c r="T37" s="8">
        <v>42748</v>
      </c>
      <c r="U37" s="13">
        <f>ROUND((T37-S37)/7,0)</f>
        <v>15</v>
      </c>
      <c r="V37" s="7">
        <v>1</v>
      </c>
      <c r="W37" s="614" t="s">
        <v>84</v>
      </c>
      <c r="X37" s="614"/>
      <c r="Y37" s="614"/>
      <c r="Z37" s="614"/>
      <c r="AA37" s="614"/>
      <c r="AB37" s="614"/>
      <c r="AC37" s="615"/>
      <c r="AD37" s="150"/>
      <c r="AE37" s="29"/>
      <c r="AF37" s="30"/>
      <c r="AG37" s="622"/>
    </row>
    <row r="38" spans="1:45" ht="54.75" customHeight="1" x14ac:dyDescent="0.2">
      <c r="A38" s="642"/>
      <c r="B38" s="602"/>
      <c r="C38" s="642"/>
      <c r="D38" s="642"/>
      <c r="E38" s="642"/>
      <c r="F38" s="602"/>
      <c r="G38" s="642"/>
      <c r="H38" s="642"/>
      <c r="I38" s="166" t="s">
        <v>79</v>
      </c>
      <c r="J38" s="20" t="s">
        <v>105</v>
      </c>
      <c r="K38" s="20" t="s">
        <v>104</v>
      </c>
      <c r="L38" s="229" t="s">
        <v>17</v>
      </c>
      <c r="M38" s="12">
        <v>1</v>
      </c>
      <c r="N38" s="12" t="s">
        <v>1</v>
      </c>
      <c r="O38" s="613"/>
      <c r="P38" s="613"/>
      <c r="Q38" s="613"/>
      <c r="R38" s="613"/>
      <c r="S38" s="71">
        <v>42751</v>
      </c>
      <c r="T38" s="8">
        <v>42794</v>
      </c>
      <c r="U38" s="14">
        <f>ROUND((T38-S38)/7,0)</f>
        <v>6</v>
      </c>
      <c r="V38" s="12">
        <v>1</v>
      </c>
      <c r="W38" s="616"/>
      <c r="X38" s="616"/>
      <c r="Y38" s="616"/>
      <c r="Z38" s="616"/>
      <c r="AA38" s="616"/>
      <c r="AB38" s="616"/>
      <c r="AC38" s="617"/>
      <c r="AD38" s="148"/>
      <c r="AE38" s="21"/>
      <c r="AF38" s="22"/>
      <c r="AG38" s="622"/>
    </row>
    <row r="39" spans="1:45" ht="54.75" customHeight="1" x14ac:dyDescent="0.2">
      <c r="A39" s="642"/>
      <c r="B39" s="602"/>
      <c r="C39" s="642"/>
      <c r="D39" s="642"/>
      <c r="E39" s="642"/>
      <c r="F39" s="602"/>
      <c r="G39" s="642"/>
      <c r="H39" s="642"/>
      <c r="I39" s="166" t="s">
        <v>80</v>
      </c>
      <c r="J39" s="20" t="s">
        <v>106</v>
      </c>
      <c r="K39" s="20" t="s">
        <v>107</v>
      </c>
      <c r="L39" s="229" t="s">
        <v>17</v>
      </c>
      <c r="M39" s="12">
        <v>1</v>
      </c>
      <c r="N39" s="12" t="s">
        <v>1</v>
      </c>
      <c r="O39" s="613"/>
      <c r="P39" s="613"/>
      <c r="Q39" s="613"/>
      <c r="R39" s="613"/>
      <c r="S39" s="18">
        <v>42802</v>
      </c>
      <c r="T39" s="9">
        <v>42916</v>
      </c>
      <c r="U39" s="14">
        <f t="shared" ref="U39:U40" si="3">ROUND((T39-S39)/7,0)</f>
        <v>16</v>
      </c>
      <c r="V39" s="12">
        <v>1</v>
      </c>
      <c r="W39" s="616"/>
      <c r="X39" s="616"/>
      <c r="Y39" s="616"/>
      <c r="Z39" s="616"/>
      <c r="AA39" s="616"/>
      <c r="AB39" s="616"/>
      <c r="AC39" s="617"/>
      <c r="AD39" s="148"/>
      <c r="AE39" s="21"/>
      <c r="AF39" s="22"/>
      <c r="AG39" s="622"/>
    </row>
    <row r="40" spans="1:45" ht="54.75" customHeight="1" thickBot="1" x14ac:dyDescent="0.25">
      <c r="A40" s="642"/>
      <c r="B40" s="602"/>
      <c r="C40" s="642"/>
      <c r="D40" s="642"/>
      <c r="E40" s="642"/>
      <c r="F40" s="602"/>
      <c r="G40" s="642"/>
      <c r="H40" s="642"/>
      <c r="I40" s="166" t="s">
        <v>81</v>
      </c>
      <c r="J40" s="20" t="s">
        <v>108</v>
      </c>
      <c r="K40" s="20" t="s">
        <v>109</v>
      </c>
      <c r="L40" s="229" t="s">
        <v>32</v>
      </c>
      <c r="M40" s="12">
        <v>3</v>
      </c>
      <c r="N40" s="12" t="s">
        <v>110</v>
      </c>
      <c r="O40" s="613"/>
      <c r="P40" s="613"/>
      <c r="Q40" s="613"/>
      <c r="R40" s="613"/>
      <c r="S40" s="18">
        <v>43023</v>
      </c>
      <c r="T40" s="9">
        <v>43100</v>
      </c>
      <c r="U40" s="14">
        <f t="shared" si="3"/>
        <v>11</v>
      </c>
      <c r="V40" s="12">
        <v>3</v>
      </c>
      <c r="W40" s="616"/>
      <c r="X40" s="616"/>
      <c r="Y40" s="616"/>
      <c r="Z40" s="616"/>
      <c r="AA40" s="616"/>
      <c r="AB40" s="616"/>
      <c r="AC40" s="617"/>
      <c r="AD40" s="148"/>
      <c r="AE40" s="21"/>
      <c r="AF40" s="22"/>
      <c r="AG40" s="622"/>
    </row>
    <row r="41" spans="1:45" ht="54.75" customHeight="1" thickBot="1" x14ac:dyDescent="0.25">
      <c r="A41" s="363"/>
      <c r="B41" s="363"/>
      <c r="C41" s="363"/>
      <c r="D41" s="363"/>
      <c r="E41" s="363"/>
      <c r="F41" s="363"/>
      <c r="G41" s="363"/>
      <c r="H41" s="364"/>
      <c r="I41" s="539">
        <v>2</v>
      </c>
      <c r="J41" s="540" t="s">
        <v>30</v>
      </c>
      <c r="K41" s="540"/>
      <c r="L41" s="540"/>
      <c r="M41" s="541">
        <f>+M42+M48+M56+M64+M67+M70++M76+M86</f>
        <v>54</v>
      </c>
      <c r="N41" s="542">
        <f>+N42+N86</f>
        <v>0</v>
      </c>
      <c r="O41" s="542"/>
      <c r="P41" s="542">
        <f>+P42+P86</f>
        <v>0</v>
      </c>
      <c r="Q41" s="541"/>
      <c r="R41" s="541">
        <f>+R42+R86</f>
        <v>0</v>
      </c>
      <c r="S41" s="72"/>
      <c r="T41" s="47"/>
      <c r="U41" s="45">
        <f t="shared" si="0"/>
        <v>0</v>
      </c>
      <c r="V41" s="141"/>
      <c r="W41" s="196"/>
      <c r="X41" s="196"/>
      <c r="Y41" s="197"/>
      <c r="Z41" s="197"/>
      <c r="AA41" s="198"/>
      <c r="AB41" s="198"/>
      <c r="AC41" s="46">
        <f>+O41-Y41</f>
        <v>0</v>
      </c>
      <c r="AD41" s="149">
        <f>+V41/M41</f>
        <v>0</v>
      </c>
      <c r="AE41" s="99" t="e">
        <f>+Y41/O41</f>
        <v>#DIV/0!</v>
      </c>
      <c r="AF41" s="101">
        <f>IF(R41=0,0,+Z41/R41)</f>
        <v>0</v>
      </c>
      <c r="AG41" s="42"/>
    </row>
    <row r="42" spans="1:45" ht="54.75" customHeight="1" thickBot="1" x14ac:dyDescent="0.25">
      <c r="A42" s="602" t="s">
        <v>135</v>
      </c>
      <c r="B42" s="602"/>
      <c r="C42" s="602" t="s">
        <v>143</v>
      </c>
      <c r="D42" s="602" t="s">
        <v>21</v>
      </c>
      <c r="E42" s="602" t="s">
        <v>29</v>
      </c>
      <c r="F42" s="602" t="s">
        <v>22</v>
      </c>
      <c r="G42" s="602"/>
      <c r="H42" s="602" t="s">
        <v>878</v>
      </c>
      <c r="I42" s="537">
        <v>2.1</v>
      </c>
      <c r="J42" s="538" t="s">
        <v>145</v>
      </c>
      <c r="K42" s="538" t="s">
        <v>61</v>
      </c>
      <c r="L42" s="538" t="s">
        <v>17</v>
      </c>
      <c r="M42" s="153">
        <f>SUM(M43:M47)</f>
        <v>5</v>
      </c>
      <c r="N42" s="147"/>
      <c r="O42" s="147"/>
      <c r="P42" s="147"/>
      <c r="Q42" s="153"/>
      <c r="R42" s="543"/>
      <c r="S42" s="73"/>
      <c r="T42" s="16"/>
      <c r="U42" s="17">
        <f t="shared" si="0"/>
        <v>0</v>
      </c>
      <c r="V42" s="142">
        <f>SUM(V43:V47)</f>
        <v>4</v>
      </c>
      <c r="W42" s="192" t="s">
        <v>84</v>
      </c>
      <c r="X42" s="193"/>
      <c r="Y42" s="193"/>
      <c r="Z42" s="193">
        <v>750</v>
      </c>
      <c r="AA42" s="193"/>
      <c r="AB42" s="193"/>
      <c r="AC42" s="55">
        <f>+O42-Y42</f>
        <v>0</v>
      </c>
      <c r="AD42" s="56">
        <f>+V42/M42</f>
        <v>0.8</v>
      </c>
      <c r="AE42" s="28"/>
      <c r="AF42" s="100">
        <f>IF(R42=0,0,+Z42/R42)</f>
        <v>0</v>
      </c>
      <c r="AG42" s="60"/>
    </row>
    <row r="43" spans="1:45" ht="54.75" customHeight="1" x14ac:dyDescent="0.2">
      <c r="A43" s="602"/>
      <c r="B43" s="602"/>
      <c r="C43" s="602"/>
      <c r="D43" s="602"/>
      <c r="E43" s="602"/>
      <c r="F43" s="602"/>
      <c r="G43" s="602"/>
      <c r="H43" s="602"/>
      <c r="I43" s="166" t="s">
        <v>8</v>
      </c>
      <c r="J43" s="20" t="s">
        <v>146</v>
      </c>
      <c r="K43" s="20" t="s">
        <v>147</v>
      </c>
      <c r="L43" s="20" t="s">
        <v>17</v>
      </c>
      <c r="M43" s="12">
        <v>1</v>
      </c>
      <c r="N43" s="12" t="s">
        <v>0</v>
      </c>
      <c r="O43" s="612" t="s">
        <v>84</v>
      </c>
      <c r="P43" s="612"/>
      <c r="Q43" s="612"/>
      <c r="R43" s="612"/>
      <c r="S43" s="18">
        <v>42750</v>
      </c>
      <c r="T43" s="18">
        <v>42781</v>
      </c>
      <c r="U43" s="14">
        <f t="shared" si="0"/>
        <v>4</v>
      </c>
      <c r="V43" s="143">
        <v>1</v>
      </c>
      <c r="W43" s="188"/>
      <c r="X43" s="188"/>
      <c r="Y43" s="188"/>
      <c r="Z43" s="188"/>
      <c r="AA43" s="188"/>
      <c r="AB43" s="189"/>
      <c r="AC43" s="61"/>
      <c r="AD43" s="199"/>
      <c r="AE43" s="64"/>
      <c r="AF43" s="48"/>
      <c r="AG43" s="651"/>
    </row>
    <row r="44" spans="1:45" ht="54.75" customHeight="1" x14ac:dyDescent="0.2">
      <c r="A44" s="602"/>
      <c r="B44" s="602"/>
      <c r="C44" s="602"/>
      <c r="D44" s="602"/>
      <c r="E44" s="602"/>
      <c r="F44" s="602"/>
      <c r="G44" s="602"/>
      <c r="H44" s="602"/>
      <c r="I44" s="166" t="s">
        <v>9</v>
      </c>
      <c r="J44" s="20" t="s">
        <v>148</v>
      </c>
      <c r="K44" s="20" t="s">
        <v>147</v>
      </c>
      <c r="L44" s="20" t="s">
        <v>17</v>
      </c>
      <c r="M44" s="12">
        <v>1</v>
      </c>
      <c r="N44" s="12" t="s">
        <v>5</v>
      </c>
      <c r="O44" s="612"/>
      <c r="P44" s="612"/>
      <c r="Q44" s="612"/>
      <c r="R44" s="612"/>
      <c r="S44" s="71">
        <v>42771</v>
      </c>
      <c r="T44" s="8">
        <v>42804</v>
      </c>
      <c r="U44" s="14">
        <f t="shared" si="0"/>
        <v>5</v>
      </c>
      <c r="V44" s="143">
        <v>1</v>
      </c>
      <c r="W44" s="188"/>
      <c r="X44" s="188"/>
      <c r="Y44" s="188"/>
      <c r="Z44" s="188"/>
      <c r="AA44" s="188"/>
      <c r="AB44" s="189"/>
      <c r="AC44" s="40"/>
      <c r="AD44" s="199"/>
      <c r="AE44" s="39"/>
      <c r="AF44" s="22"/>
      <c r="AG44" s="652"/>
    </row>
    <row r="45" spans="1:45" ht="54.75" customHeight="1" x14ac:dyDescent="0.2">
      <c r="A45" s="602"/>
      <c r="B45" s="602"/>
      <c r="C45" s="602"/>
      <c r="D45" s="602"/>
      <c r="E45" s="602"/>
      <c r="F45" s="602"/>
      <c r="G45" s="602"/>
      <c r="H45" s="602"/>
      <c r="I45" s="166" t="s">
        <v>10</v>
      </c>
      <c r="J45" s="20" t="s">
        <v>149</v>
      </c>
      <c r="K45" s="20" t="s">
        <v>147</v>
      </c>
      <c r="L45" s="20" t="s">
        <v>17</v>
      </c>
      <c r="M45" s="12">
        <v>1</v>
      </c>
      <c r="N45" s="12" t="s">
        <v>0</v>
      </c>
      <c r="O45" s="612"/>
      <c r="P45" s="612"/>
      <c r="Q45" s="612"/>
      <c r="R45" s="612"/>
      <c r="S45" s="18">
        <v>42809</v>
      </c>
      <c r="T45" s="18">
        <v>42824</v>
      </c>
      <c r="U45" s="14">
        <f t="shared" si="0"/>
        <v>2</v>
      </c>
      <c r="V45" s="144">
        <v>1</v>
      </c>
      <c r="W45" s="188"/>
      <c r="X45" s="188"/>
      <c r="Y45" s="188"/>
      <c r="Z45" s="188"/>
      <c r="AA45" s="188"/>
      <c r="AB45" s="189"/>
      <c r="AC45" s="40"/>
      <c r="AD45" s="199"/>
      <c r="AE45" s="39"/>
      <c r="AF45" s="22"/>
      <c r="AG45" s="652"/>
    </row>
    <row r="46" spans="1:45" ht="54.75" customHeight="1" x14ac:dyDescent="0.2">
      <c r="A46" s="602"/>
      <c r="B46" s="602"/>
      <c r="C46" s="602"/>
      <c r="D46" s="602"/>
      <c r="E46" s="602"/>
      <c r="F46" s="602"/>
      <c r="G46" s="602"/>
      <c r="H46" s="602"/>
      <c r="I46" s="166" t="s">
        <v>11</v>
      </c>
      <c r="J46" s="20" t="s">
        <v>150</v>
      </c>
      <c r="K46" s="20" t="s">
        <v>147</v>
      </c>
      <c r="L46" s="20" t="s">
        <v>17</v>
      </c>
      <c r="M46" s="12">
        <v>1</v>
      </c>
      <c r="N46" s="12" t="s">
        <v>152</v>
      </c>
      <c r="O46" s="612"/>
      <c r="P46" s="612"/>
      <c r="Q46" s="612"/>
      <c r="R46" s="612"/>
      <c r="S46" s="18">
        <v>42826</v>
      </c>
      <c r="T46" s="18">
        <v>42840</v>
      </c>
      <c r="U46" s="14">
        <f t="shared" si="0"/>
        <v>2</v>
      </c>
      <c r="V46" s="144">
        <v>1</v>
      </c>
      <c r="W46" s="188"/>
      <c r="X46" s="188"/>
      <c r="Y46" s="188"/>
      <c r="Z46" s="188"/>
      <c r="AA46" s="188"/>
      <c r="AB46" s="189"/>
      <c r="AC46" s="40"/>
      <c r="AD46" s="199"/>
      <c r="AE46" s="39"/>
      <c r="AF46" s="22"/>
      <c r="AG46" s="652"/>
    </row>
    <row r="47" spans="1:45" ht="54.75" customHeight="1" thickBot="1" x14ac:dyDescent="0.25">
      <c r="A47" s="602"/>
      <c r="B47" s="602"/>
      <c r="C47" s="602"/>
      <c r="D47" s="602"/>
      <c r="E47" s="602"/>
      <c r="F47" s="602"/>
      <c r="G47" s="602"/>
      <c r="H47" s="602"/>
      <c r="I47" s="166" t="s">
        <v>39</v>
      </c>
      <c r="J47" s="20" t="s">
        <v>151</v>
      </c>
      <c r="K47" s="20" t="s">
        <v>147</v>
      </c>
      <c r="L47" s="20" t="s">
        <v>17</v>
      </c>
      <c r="M47" s="12">
        <v>1</v>
      </c>
      <c r="N47" s="12" t="s">
        <v>153</v>
      </c>
      <c r="O47" s="612"/>
      <c r="P47" s="612"/>
      <c r="Q47" s="612"/>
      <c r="R47" s="612"/>
      <c r="S47" s="74">
        <v>43054</v>
      </c>
      <c r="T47" s="11">
        <v>43105</v>
      </c>
      <c r="U47" s="15">
        <f t="shared" si="0"/>
        <v>7</v>
      </c>
      <c r="V47" s="145"/>
      <c r="W47" s="194"/>
      <c r="X47" s="194"/>
      <c r="Y47" s="194"/>
      <c r="Z47" s="194"/>
      <c r="AA47" s="194"/>
      <c r="AB47" s="195"/>
      <c r="AC47" s="37"/>
      <c r="AD47" s="199"/>
      <c r="AE47" s="66"/>
      <c r="AF47" s="27"/>
      <c r="AG47" s="653"/>
    </row>
    <row r="48" spans="1:45" ht="54.75" customHeight="1" thickBot="1" x14ac:dyDescent="0.25">
      <c r="A48" s="602" t="s">
        <v>135</v>
      </c>
      <c r="B48" s="602"/>
      <c r="C48" s="602" t="s">
        <v>143</v>
      </c>
      <c r="D48" s="602" t="s">
        <v>21</v>
      </c>
      <c r="E48" s="602" t="s">
        <v>29</v>
      </c>
      <c r="F48" s="602" t="s">
        <v>22</v>
      </c>
      <c r="G48" s="602"/>
      <c r="H48" s="602" t="s">
        <v>878</v>
      </c>
      <c r="I48" s="537" t="s">
        <v>154</v>
      </c>
      <c r="J48" s="538" t="s">
        <v>155</v>
      </c>
      <c r="K48" s="538" t="s">
        <v>156</v>
      </c>
      <c r="L48" s="538"/>
      <c r="M48" s="153">
        <f>SUM(M49:M55)</f>
        <v>8</v>
      </c>
      <c r="N48" s="147"/>
      <c r="O48" s="147"/>
      <c r="P48" s="147"/>
      <c r="Q48" s="153"/>
      <c r="R48" s="543"/>
      <c r="S48" s="73"/>
      <c r="T48" s="16"/>
      <c r="U48" s="17"/>
      <c r="V48" s="140">
        <f>SUM(V49:V55)</f>
        <v>7</v>
      </c>
      <c r="W48" s="192"/>
      <c r="X48" s="193"/>
      <c r="Y48" s="193"/>
      <c r="Z48" s="193"/>
      <c r="AA48" s="193"/>
      <c r="AB48" s="193"/>
      <c r="AC48" s="55"/>
      <c r="AD48" s="56">
        <f>+V48/M48</f>
        <v>0.875</v>
      </c>
      <c r="AE48" s="28"/>
      <c r="AF48" s="59"/>
      <c r="AG48" s="60"/>
    </row>
    <row r="49" spans="1:33" ht="54.75" customHeight="1" thickBot="1" x14ac:dyDescent="0.25">
      <c r="A49" s="602"/>
      <c r="B49" s="602"/>
      <c r="C49" s="602"/>
      <c r="D49" s="602"/>
      <c r="E49" s="602"/>
      <c r="F49" s="602"/>
      <c r="G49" s="602"/>
      <c r="H49" s="602"/>
      <c r="I49" s="224" t="s">
        <v>157</v>
      </c>
      <c r="J49" s="93" t="s">
        <v>158</v>
      </c>
      <c r="K49" s="20" t="s">
        <v>159</v>
      </c>
      <c r="L49" s="20" t="s">
        <v>17</v>
      </c>
      <c r="M49" s="12">
        <v>1</v>
      </c>
      <c r="N49" s="12" t="s">
        <v>5</v>
      </c>
      <c r="O49" s="650"/>
      <c r="P49" s="650"/>
      <c r="Q49" s="650"/>
      <c r="R49" s="650"/>
      <c r="S49" s="71">
        <v>42901</v>
      </c>
      <c r="T49" s="8">
        <v>43174</v>
      </c>
      <c r="U49" s="15">
        <f t="shared" si="0"/>
        <v>39</v>
      </c>
      <c r="V49" s="138">
        <v>1</v>
      </c>
      <c r="W49" s="188"/>
      <c r="X49" s="188"/>
      <c r="Y49" s="188"/>
      <c r="Z49" s="188"/>
      <c r="AA49" s="188"/>
      <c r="AB49" s="189"/>
      <c r="AC49" s="62"/>
      <c r="AD49" s="63"/>
      <c r="AE49" s="64"/>
      <c r="AF49" s="103"/>
      <c r="AG49" s="648"/>
    </row>
    <row r="50" spans="1:33" ht="54.75" customHeight="1" thickBot="1" x14ac:dyDescent="0.25">
      <c r="A50" s="602"/>
      <c r="B50" s="602"/>
      <c r="C50" s="602"/>
      <c r="D50" s="602"/>
      <c r="E50" s="602"/>
      <c r="F50" s="602"/>
      <c r="G50" s="602"/>
      <c r="H50" s="602"/>
      <c r="I50" s="224" t="s">
        <v>160</v>
      </c>
      <c r="J50" s="93" t="s">
        <v>161</v>
      </c>
      <c r="K50" s="20" t="s">
        <v>159</v>
      </c>
      <c r="L50" s="20" t="s">
        <v>17</v>
      </c>
      <c r="M50" s="12">
        <v>1</v>
      </c>
      <c r="N50" s="12" t="s">
        <v>246</v>
      </c>
      <c r="O50" s="650"/>
      <c r="P50" s="650"/>
      <c r="Q50" s="650"/>
      <c r="R50" s="650"/>
      <c r="S50" s="71">
        <v>42901</v>
      </c>
      <c r="T50" s="8">
        <v>43174</v>
      </c>
      <c r="U50" s="15">
        <f t="shared" si="0"/>
        <v>39</v>
      </c>
      <c r="V50" s="138">
        <v>1</v>
      </c>
      <c r="W50" s="188"/>
      <c r="X50" s="188"/>
      <c r="Y50" s="188"/>
      <c r="Z50" s="188"/>
      <c r="AA50" s="188"/>
      <c r="AB50" s="189"/>
      <c r="AC50" s="54"/>
      <c r="AD50" s="92"/>
      <c r="AE50" s="39"/>
      <c r="AF50" s="30"/>
      <c r="AG50" s="649"/>
    </row>
    <row r="51" spans="1:33" ht="54.75" customHeight="1" thickBot="1" x14ac:dyDescent="0.25">
      <c r="A51" s="602"/>
      <c r="B51" s="602"/>
      <c r="C51" s="602"/>
      <c r="D51" s="602"/>
      <c r="E51" s="602"/>
      <c r="F51" s="602"/>
      <c r="G51" s="602"/>
      <c r="H51" s="602"/>
      <c r="I51" s="224" t="s">
        <v>162</v>
      </c>
      <c r="J51" s="93" t="s">
        <v>163</v>
      </c>
      <c r="K51" s="20" t="s">
        <v>159</v>
      </c>
      <c r="L51" s="20" t="s">
        <v>17</v>
      </c>
      <c r="M51" s="12">
        <v>1</v>
      </c>
      <c r="N51" s="12" t="s">
        <v>247</v>
      </c>
      <c r="O51" s="650"/>
      <c r="P51" s="650"/>
      <c r="Q51" s="650"/>
      <c r="R51" s="650"/>
      <c r="S51" s="71">
        <v>42901</v>
      </c>
      <c r="T51" s="8">
        <v>43174</v>
      </c>
      <c r="U51" s="15">
        <f t="shared" si="0"/>
        <v>39</v>
      </c>
      <c r="V51" s="138">
        <v>1</v>
      </c>
      <c r="W51" s="188"/>
      <c r="X51" s="188"/>
      <c r="Y51" s="188"/>
      <c r="Z51" s="188"/>
      <c r="AA51" s="188"/>
      <c r="AB51" s="189"/>
      <c r="AC51" s="54"/>
      <c r="AD51" s="57"/>
      <c r="AE51" s="39"/>
      <c r="AF51" s="22"/>
      <c r="AG51" s="649"/>
    </row>
    <row r="52" spans="1:33" ht="54.75" customHeight="1" thickBot="1" x14ac:dyDescent="0.25">
      <c r="A52" s="602"/>
      <c r="B52" s="602"/>
      <c r="C52" s="602"/>
      <c r="D52" s="602"/>
      <c r="E52" s="602"/>
      <c r="F52" s="602"/>
      <c r="G52" s="602"/>
      <c r="H52" s="602"/>
      <c r="I52" s="224" t="s">
        <v>164</v>
      </c>
      <c r="J52" s="93" t="s">
        <v>165</v>
      </c>
      <c r="K52" s="20" t="s">
        <v>159</v>
      </c>
      <c r="L52" s="20" t="s">
        <v>33</v>
      </c>
      <c r="M52" s="12">
        <v>2</v>
      </c>
      <c r="N52" s="12" t="s">
        <v>5</v>
      </c>
      <c r="O52" s="650"/>
      <c r="P52" s="650"/>
      <c r="Q52" s="650"/>
      <c r="R52" s="650"/>
      <c r="S52" s="71">
        <v>42901</v>
      </c>
      <c r="T52" s="8">
        <v>43174</v>
      </c>
      <c r="U52" s="15">
        <f t="shared" si="0"/>
        <v>39</v>
      </c>
      <c r="V52" s="138">
        <v>1</v>
      </c>
      <c r="W52" s="188"/>
      <c r="X52" s="188"/>
      <c r="Y52" s="188"/>
      <c r="Z52" s="188"/>
      <c r="AA52" s="188"/>
      <c r="AB52" s="189"/>
      <c r="AC52" s="54"/>
      <c r="AD52" s="57"/>
      <c r="AE52" s="39"/>
      <c r="AF52" s="22"/>
      <c r="AG52" s="649"/>
    </row>
    <row r="53" spans="1:33" ht="54.75" customHeight="1" thickBot="1" x14ac:dyDescent="0.25">
      <c r="A53" s="602"/>
      <c r="B53" s="602"/>
      <c r="C53" s="602"/>
      <c r="D53" s="602"/>
      <c r="E53" s="602"/>
      <c r="F53" s="602"/>
      <c r="G53" s="602"/>
      <c r="H53" s="602"/>
      <c r="I53" s="224" t="s">
        <v>166</v>
      </c>
      <c r="J53" s="93" t="s">
        <v>167</v>
      </c>
      <c r="K53" s="20" t="s">
        <v>159</v>
      </c>
      <c r="L53" s="20" t="s">
        <v>17</v>
      </c>
      <c r="M53" s="12">
        <v>1</v>
      </c>
      <c r="N53" s="12" t="s">
        <v>5</v>
      </c>
      <c r="O53" s="650"/>
      <c r="P53" s="650"/>
      <c r="Q53" s="650"/>
      <c r="R53" s="650"/>
      <c r="S53" s="71">
        <v>42962</v>
      </c>
      <c r="T53" s="8">
        <v>43250</v>
      </c>
      <c r="U53" s="15">
        <f t="shared" si="0"/>
        <v>41</v>
      </c>
      <c r="V53" s="138">
        <v>1</v>
      </c>
      <c r="W53" s="188"/>
      <c r="X53" s="188"/>
      <c r="Y53" s="188"/>
      <c r="Z53" s="188"/>
      <c r="AA53" s="188"/>
      <c r="AB53" s="189"/>
      <c r="AC53" s="54"/>
      <c r="AD53" s="57"/>
      <c r="AE53" s="39"/>
      <c r="AF53" s="22"/>
      <c r="AG53" s="649"/>
    </row>
    <row r="54" spans="1:33" ht="54.75" customHeight="1" thickBot="1" x14ac:dyDescent="0.25">
      <c r="A54" s="602"/>
      <c r="B54" s="602"/>
      <c r="C54" s="602"/>
      <c r="D54" s="602"/>
      <c r="E54" s="602"/>
      <c r="F54" s="602"/>
      <c r="G54" s="602"/>
      <c r="H54" s="602"/>
      <c r="I54" s="224" t="s">
        <v>168</v>
      </c>
      <c r="J54" s="93" t="s">
        <v>169</v>
      </c>
      <c r="K54" s="20" t="s">
        <v>159</v>
      </c>
      <c r="L54" s="20" t="s">
        <v>17</v>
      </c>
      <c r="M54" s="12">
        <v>1</v>
      </c>
      <c r="N54" s="12" t="s">
        <v>5</v>
      </c>
      <c r="O54" s="650"/>
      <c r="P54" s="650"/>
      <c r="Q54" s="650"/>
      <c r="R54" s="650"/>
      <c r="S54" s="71">
        <v>42931</v>
      </c>
      <c r="T54" s="8">
        <v>43250</v>
      </c>
      <c r="U54" s="15">
        <f t="shared" si="0"/>
        <v>46</v>
      </c>
      <c r="V54" s="138">
        <v>1</v>
      </c>
      <c r="W54" s="188"/>
      <c r="X54" s="188"/>
      <c r="Y54" s="188"/>
      <c r="Z54" s="188"/>
      <c r="AA54" s="188"/>
      <c r="AB54" s="189"/>
      <c r="AC54" s="54"/>
      <c r="AD54" s="82"/>
      <c r="AE54" s="97"/>
      <c r="AF54" s="31"/>
      <c r="AG54" s="649"/>
    </row>
    <row r="55" spans="1:33" ht="54.75" customHeight="1" thickBot="1" x14ac:dyDescent="0.25">
      <c r="A55" s="602"/>
      <c r="B55" s="602"/>
      <c r="C55" s="654"/>
      <c r="D55" s="654"/>
      <c r="E55" s="654"/>
      <c r="F55" s="602"/>
      <c r="G55" s="654"/>
      <c r="H55" s="654"/>
      <c r="I55" s="224" t="s">
        <v>170</v>
      </c>
      <c r="J55" s="93" t="s">
        <v>171</v>
      </c>
      <c r="K55" s="20" t="s">
        <v>159</v>
      </c>
      <c r="L55" s="20" t="s">
        <v>17</v>
      </c>
      <c r="M55" s="12">
        <v>1</v>
      </c>
      <c r="N55" s="12" t="s">
        <v>5</v>
      </c>
      <c r="O55" s="650"/>
      <c r="P55" s="650"/>
      <c r="Q55" s="650"/>
      <c r="R55" s="650"/>
      <c r="S55" s="71">
        <v>43133</v>
      </c>
      <c r="T55" s="8">
        <v>43189</v>
      </c>
      <c r="U55" s="15">
        <f t="shared" si="0"/>
        <v>8</v>
      </c>
      <c r="V55" s="138">
        <v>1</v>
      </c>
      <c r="W55" s="188"/>
      <c r="X55" s="188"/>
      <c r="Y55" s="188"/>
      <c r="Z55" s="188"/>
      <c r="AA55" s="188"/>
      <c r="AB55" s="189"/>
      <c r="AC55" s="54"/>
      <c r="AD55" s="57"/>
      <c r="AE55" s="98"/>
      <c r="AF55" s="22"/>
      <c r="AG55" s="649"/>
    </row>
    <row r="56" spans="1:33" ht="54.75" customHeight="1" thickBot="1" x14ac:dyDescent="0.25">
      <c r="A56" s="602" t="s">
        <v>135</v>
      </c>
      <c r="B56" s="602"/>
      <c r="C56" s="602" t="s">
        <v>143</v>
      </c>
      <c r="D56" s="602" t="s">
        <v>21</v>
      </c>
      <c r="E56" s="602" t="s">
        <v>29</v>
      </c>
      <c r="F56" s="602" t="s">
        <v>22</v>
      </c>
      <c r="G56" s="602"/>
      <c r="H56" s="602" t="s">
        <v>878</v>
      </c>
      <c r="I56" s="537" t="s">
        <v>172</v>
      </c>
      <c r="J56" s="538" t="s">
        <v>173</v>
      </c>
      <c r="K56" s="538" t="s">
        <v>61</v>
      </c>
      <c r="L56" s="538"/>
      <c r="M56" s="153">
        <f>SUM(M57:M63)</f>
        <v>8</v>
      </c>
      <c r="N56" s="147"/>
      <c r="O56" s="147"/>
      <c r="P56" s="147"/>
      <c r="Q56" s="153"/>
      <c r="R56" s="543"/>
      <c r="S56" s="73"/>
      <c r="T56" s="16"/>
      <c r="U56" s="17"/>
      <c r="V56" s="140">
        <f>SUM(V57:V63)</f>
        <v>7</v>
      </c>
      <c r="W56" s="192"/>
      <c r="X56" s="193"/>
      <c r="Y56" s="193"/>
      <c r="Z56" s="193"/>
      <c r="AA56" s="193"/>
      <c r="AB56" s="193"/>
      <c r="AC56" s="55"/>
      <c r="AD56" s="56">
        <f>+V56/M56</f>
        <v>0.875</v>
      </c>
      <c r="AE56" s="28"/>
      <c r="AF56" s="59"/>
      <c r="AG56" s="60"/>
    </row>
    <row r="57" spans="1:33" ht="54.75" customHeight="1" thickBot="1" x14ac:dyDescent="0.25">
      <c r="A57" s="602"/>
      <c r="B57" s="602"/>
      <c r="C57" s="602"/>
      <c r="D57" s="602"/>
      <c r="E57" s="602"/>
      <c r="F57" s="602"/>
      <c r="G57" s="602"/>
      <c r="H57" s="602"/>
      <c r="I57" s="224" t="s">
        <v>174</v>
      </c>
      <c r="J57" s="93" t="s">
        <v>175</v>
      </c>
      <c r="K57" s="20" t="s">
        <v>176</v>
      </c>
      <c r="L57" s="20" t="s">
        <v>17</v>
      </c>
      <c r="M57" s="12">
        <v>1</v>
      </c>
      <c r="N57" s="12" t="s">
        <v>246</v>
      </c>
      <c r="O57" s="650"/>
      <c r="P57" s="650"/>
      <c r="Q57" s="650"/>
      <c r="R57" s="650"/>
      <c r="S57" s="71">
        <v>42901</v>
      </c>
      <c r="T57" s="8">
        <v>43174</v>
      </c>
      <c r="U57" s="15">
        <f t="shared" si="0"/>
        <v>39</v>
      </c>
      <c r="V57" s="138">
        <v>1</v>
      </c>
      <c r="W57" s="188"/>
      <c r="X57" s="188"/>
      <c r="Y57" s="188"/>
      <c r="Z57" s="188"/>
      <c r="AA57" s="188"/>
      <c r="AB57" s="189"/>
      <c r="AC57" s="62"/>
      <c r="AD57" s="63"/>
      <c r="AE57" s="64"/>
      <c r="AF57" s="103"/>
      <c r="AG57" s="648"/>
    </row>
    <row r="58" spans="1:33" ht="54.75" customHeight="1" thickBot="1" x14ac:dyDescent="0.25">
      <c r="A58" s="602"/>
      <c r="B58" s="602"/>
      <c r="C58" s="602"/>
      <c r="D58" s="602"/>
      <c r="E58" s="602"/>
      <c r="F58" s="602"/>
      <c r="G58" s="602"/>
      <c r="H58" s="602"/>
      <c r="I58" s="224" t="s">
        <v>177</v>
      </c>
      <c r="J58" s="93" t="s">
        <v>178</v>
      </c>
      <c r="K58" s="20" t="s">
        <v>176</v>
      </c>
      <c r="L58" s="20" t="s">
        <v>17</v>
      </c>
      <c r="M58" s="12">
        <v>1</v>
      </c>
      <c r="N58" s="12" t="s">
        <v>248</v>
      </c>
      <c r="O58" s="650"/>
      <c r="P58" s="650"/>
      <c r="Q58" s="650"/>
      <c r="R58" s="650"/>
      <c r="S58" s="71">
        <v>42901</v>
      </c>
      <c r="T58" s="8">
        <v>43174</v>
      </c>
      <c r="U58" s="15">
        <f t="shared" si="0"/>
        <v>39</v>
      </c>
      <c r="V58" s="138">
        <v>1</v>
      </c>
      <c r="W58" s="188"/>
      <c r="X58" s="188"/>
      <c r="Y58" s="188"/>
      <c r="Z58" s="188"/>
      <c r="AA58" s="188"/>
      <c r="AB58" s="189"/>
      <c r="AC58" s="54"/>
      <c r="AD58" s="92"/>
      <c r="AE58" s="39"/>
      <c r="AF58" s="30"/>
      <c r="AG58" s="649"/>
    </row>
    <row r="59" spans="1:33" ht="54.75" customHeight="1" thickBot="1" x14ac:dyDescent="0.25">
      <c r="A59" s="602"/>
      <c r="B59" s="602"/>
      <c r="C59" s="602"/>
      <c r="D59" s="602"/>
      <c r="E59" s="602"/>
      <c r="F59" s="602"/>
      <c r="G59" s="602"/>
      <c r="H59" s="602"/>
      <c r="I59" s="224" t="s">
        <v>179</v>
      </c>
      <c r="J59" s="93" t="s">
        <v>180</v>
      </c>
      <c r="K59" s="20" t="s">
        <v>176</v>
      </c>
      <c r="L59" s="20" t="s">
        <v>18</v>
      </c>
      <c r="M59" s="12">
        <v>2</v>
      </c>
      <c r="N59" s="12" t="s">
        <v>5</v>
      </c>
      <c r="O59" s="650"/>
      <c r="P59" s="650"/>
      <c r="Q59" s="650"/>
      <c r="R59" s="650"/>
      <c r="S59" s="71">
        <v>42901</v>
      </c>
      <c r="T59" s="8">
        <v>43174</v>
      </c>
      <c r="U59" s="15">
        <f t="shared" si="0"/>
        <v>39</v>
      </c>
      <c r="V59" s="138">
        <v>1</v>
      </c>
      <c r="W59" s="188"/>
      <c r="X59" s="188"/>
      <c r="Y59" s="188"/>
      <c r="Z59" s="188"/>
      <c r="AA59" s="188"/>
      <c r="AB59" s="189"/>
      <c r="AC59" s="54"/>
      <c r="AD59" s="57"/>
      <c r="AE59" s="39"/>
      <c r="AF59" s="22"/>
      <c r="AG59" s="649"/>
    </row>
    <row r="60" spans="1:33" ht="54.75" customHeight="1" thickBot="1" x14ac:dyDescent="0.25">
      <c r="A60" s="602"/>
      <c r="B60" s="602"/>
      <c r="C60" s="602"/>
      <c r="D60" s="602"/>
      <c r="E60" s="602"/>
      <c r="F60" s="602"/>
      <c r="G60" s="602"/>
      <c r="H60" s="602"/>
      <c r="I60" s="224" t="s">
        <v>181</v>
      </c>
      <c r="J60" s="93" t="s">
        <v>182</v>
      </c>
      <c r="K60" s="20" t="s">
        <v>176</v>
      </c>
      <c r="L60" s="20" t="s">
        <v>33</v>
      </c>
      <c r="M60" s="12">
        <v>1</v>
      </c>
      <c r="N60" s="12" t="s">
        <v>5</v>
      </c>
      <c r="O60" s="650"/>
      <c r="P60" s="650"/>
      <c r="Q60" s="650"/>
      <c r="R60" s="650"/>
      <c r="S60" s="71">
        <v>42901</v>
      </c>
      <c r="T60" s="8">
        <v>43174</v>
      </c>
      <c r="U60" s="15">
        <f t="shared" si="0"/>
        <v>39</v>
      </c>
      <c r="V60" s="138">
        <v>1</v>
      </c>
      <c r="W60" s="188"/>
      <c r="X60" s="188"/>
      <c r="Y60" s="188"/>
      <c r="Z60" s="188"/>
      <c r="AA60" s="188"/>
      <c r="AB60" s="189"/>
      <c r="AC60" s="54"/>
      <c r="AD60" s="57"/>
      <c r="AE60" s="39"/>
      <c r="AF60" s="22"/>
      <c r="AG60" s="649"/>
    </row>
    <row r="61" spans="1:33" ht="54.75" customHeight="1" thickBot="1" x14ac:dyDescent="0.25">
      <c r="A61" s="602"/>
      <c r="B61" s="602"/>
      <c r="C61" s="602"/>
      <c r="D61" s="602"/>
      <c r="E61" s="602"/>
      <c r="F61" s="602"/>
      <c r="G61" s="602"/>
      <c r="H61" s="602"/>
      <c r="I61" s="224" t="s">
        <v>183</v>
      </c>
      <c r="J61" s="93" t="s">
        <v>184</v>
      </c>
      <c r="K61" s="20" t="s">
        <v>176</v>
      </c>
      <c r="L61" s="20" t="s">
        <v>17</v>
      </c>
      <c r="M61" s="12">
        <v>1</v>
      </c>
      <c r="N61" s="12" t="s">
        <v>5</v>
      </c>
      <c r="O61" s="650"/>
      <c r="P61" s="650"/>
      <c r="Q61" s="650"/>
      <c r="R61" s="650"/>
      <c r="S61" s="71">
        <v>42901</v>
      </c>
      <c r="T61" s="8">
        <v>43174</v>
      </c>
      <c r="U61" s="15">
        <f t="shared" si="0"/>
        <v>39</v>
      </c>
      <c r="V61" s="138">
        <v>1</v>
      </c>
      <c r="W61" s="188"/>
      <c r="X61" s="188"/>
      <c r="Y61" s="188"/>
      <c r="Z61" s="188"/>
      <c r="AA61" s="188"/>
      <c r="AB61" s="189"/>
      <c r="AC61" s="54"/>
      <c r="AD61" s="57"/>
      <c r="AE61" s="39"/>
      <c r="AF61" s="22"/>
      <c r="AG61" s="649"/>
    </row>
    <row r="62" spans="1:33" ht="54.75" customHeight="1" thickBot="1" x14ac:dyDescent="0.25">
      <c r="A62" s="602"/>
      <c r="B62" s="602"/>
      <c r="C62" s="602"/>
      <c r="D62" s="602"/>
      <c r="E62" s="602"/>
      <c r="F62" s="602"/>
      <c r="G62" s="602"/>
      <c r="H62" s="602"/>
      <c r="I62" s="224" t="s">
        <v>185</v>
      </c>
      <c r="J62" s="93" t="s">
        <v>186</v>
      </c>
      <c r="K62" s="20" t="s">
        <v>176</v>
      </c>
      <c r="L62" s="20" t="s">
        <v>17</v>
      </c>
      <c r="M62" s="12">
        <v>1</v>
      </c>
      <c r="N62" s="12" t="s">
        <v>5</v>
      </c>
      <c r="O62" s="650"/>
      <c r="P62" s="650"/>
      <c r="Q62" s="650"/>
      <c r="R62" s="650"/>
      <c r="S62" s="71">
        <v>42901</v>
      </c>
      <c r="T62" s="8">
        <v>43174</v>
      </c>
      <c r="U62" s="15">
        <f t="shared" si="0"/>
        <v>39</v>
      </c>
      <c r="V62" s="138">
        <v>1</v>
      </c>
      <c r="W62" s="188"/>
      <c r="X62" s="188"/>
      <c r="Y62" s="188"/>
      <c r="Z62" s="188"/>
      <c r="AA62" s="188"/>
      <c r="AB62" s="189"/>
      <c r="AC62" s="54"/>
      <c r="AD62" s="82"/>
      <c r="AE62" s="97"/>
      <c r="AF62" s="31"/>
      <c r="AG62" s="649"/>
    </row>
    <row r="63" spans="1:33" ht="54.75" customHeight="1" thickBot="1" x14ac:dyDescent="0.25">
      <c r="A63" s="602"/>
      <c r="B63" s="602"/>
      <c r="C63" s="654"/>
      <c r="D63" s="654"/>
      <c r="E63" s="654"/>
      <c r="F63" s="602"/>
      <c r="G63" s="654"/>
      <c r="H63" s="654"/>
      <c r="I63" s="224" t="s">
        <v>187</v>
      </c>
      <c r="J63" s="93" t="s">
        <v>188</v>
      </c>
      <c r="K63" s="20" t="s">
        <v>176</v>
      </c>
      <c r="L63" s="20" t="s">
        <v>17</v>
      </c>
      <c r="M63" s="12">
        <v>1</v>
      </c>
      <c r="N63" s="12" t="s">
        <v>5</v>
      </c>
      <c r="O63" s="650"/>
      <c r="P63" s="650"/>
      <c r="Q63" s="650"/>
      <c r="R63" s="650"/>
      <c r="S63" s="71">
        <v>42901</v>
      </c>
      <c r="T63" s="8">
        <v>43174</v>
      </c>
      <c r="U63" s="15">
        <f t="shared" si="0"/>
        <v>39</v>
      </c>
      <c r="V63" s="138">
        <v>1</v>
      </c>
      <c r="W63" s="188"/>
      <c r="X63" s="188"/>
      <c r="Y63" s="188"/>
      <c r="Z63" s="188"/>
      <c r="AA63" s="188"/>
      <c r="AB63" s="189"/>
      <c r="AC63" s="54"/>
      <c r="AD63" s="57"/>
      <c r="AE63" s="98"/>
      <c r="AF63" s="22"/>
      <c r="AG63" s="649"/>
    </row>
    <row r="64" spans="1:33" ht="54.75" customHeight="1" thickBot="1" x14ac:dyDescent="0.25">
      <c r="A64" s="602" t="s">
        <v>135</v>
      </c>
      <c r="B64" s="602"/>
      <c r="C64" s="602" t="s">
        <v>143</v>
      </c>
      <c r="D64" s="602" t="s">
        <v>21</v>
      </c>
      <c r="E64" s="602" t="s">
        <v>29</v>
      </c>
      <c r="F64" s="602" t="s">
        <v>22</v>
      </c>
      <c r="G64" s="602"/>
      <c r="H64" s="602" t="s">
        <v>878</v>
      </c>
      <c r="I64" s="537" t="s">
        <v>189</v>
      </c>
      <c r="J64" s="538" t="s">
        <v>190</v>
      </c>
      <c r="K64" s="538" t="s">
        <v>61</v>
      </c>
      <c r="L64" s="538"/>
      <c r="M64" s="153">
        <f>SUM(M65:M66)</f>
        <v>4</v>
      </c>
      <c r="N64" s="153" t="s">
        <v>5</v>
      </c>
      <c r="O64" s="147"/>
      <c r="P64" s="147"/>
      <c r="Q64" s="153"/>
      <c r="R64" s="543"/>
      <c r="S64" s="73"/>
      <c r="T64" s="16"/>
      <c r="U64" s="530"/>
      <c r="V64" s="140">
        <f>SUM(V65:V66)</f>
        <v>1</v>
      </c>
      <c r="W64" s="192"/>
      <c r="X64" s="193"/>
      <c r="Y64" s="193"/>
      <c r="Z64" s="193"/>
      <c r="AA64" s="193"/>
      <c r="AB64" s="193"/>
      <c r="AC64" s="55"/>
      <c r="AD64" s="56">
        <f>+V64/M64</f>
        <v>0.25</v>
      </c>
      <c r="AE64" s="28"/>
      <c r="AF64" s="59"/>
      <c r="AG64" s="60"/>
    </row>
    <row r="65" spans="1:33" ht="54.75" customHeight="1" x14ac:dyDescent="0.2">
      <c r="A65" s="602"/>
      <c r="B65" s="602"/>
      <c r="C65" s="602"/>
      <c r="D65" s="602"/>
      <c r="E65" s="602"/>
      <c r="F65" s="602"/>
      <c r="G65" s="602"/>
      <c r="H65" s="602"/>
      <c r="I65" s="224" t="s">
        <v>191</v>
      </c>
      <c r="J65" s="93" t="s">
        <v>192</v>
      </c>
      <c r="K65" s="20" t="s">
        <v>193</v>
      </c>
      <c r="L65" s="20" t="s">
        <v>17</v>
      </c>
      <c r="M65" s="12">
        <v>2</v>
      </c>
      <c r="N65" s="12" t="s">
        <v>5</v>
      </c>
      <c r="O65" s="650"/>
      <c r="P65" s="650"/>
      <c r="Q65" s="650"/>
      <c r="R65" s="650"/>
      <c r="S65" s="71">
        <v>42827</v>
      </c>
      <c r="T65" s="8">
        <v>42901</v>
      </c>
      <c r="U65" s="499">
        <f t="shared" si="0"/>
        <v>11</v>
      </c>
      <c r="V65" s="138">
        <v>1</v>
      </c>
      <c r="W65" s="188"/>
      <c r="X65" s="188"/>
      <c r="Y65" s="188"/>
      <c r="Z65" s="188"/>
      <c r="AA65" s="188"/>
      <c r="AB65" s="189"/>
      <c r="AC65" s="62"/>
      <c r="AD65" s="63"/>
      <c r="AE65" s="64"/>
      <c r="AF65" s="103"/>
      <c r="AG65" s="648"/>
    </row>
    <row r="66" spans="1:33" ht="54.75" customHeight="1" thickBot="1" x14ac:dyDescent="0.25">
      <c r="A66" s="602"/>
      <c r="B66" s="602"/>
      <c r="C66" s="602"/>
      <c r="D66" s="602"/>
      <c r="E66" s="602"/>
      <c r="F66" s="602"/>
      <c r="G66" s="602"/>
      <c r="H66" s="602"/>
      <c r="I66" s="224" t="s">
        <v>194</v>
      </c>
      <c r="J66" s="93" t="s">
        <v>195</v>
      </c>
      <c r="K66" s="20" t="s">
        <v>193</v>
      </c>
      <c r="L66" s="20" t="s">
        <v>17</v>
      </c>
      <c r="M66" s="12">
        <v>2</v>
      </c>
      <c r="N66" s="12" t="s">
        <v>5</v>
      </c>
      <c r="O66" s="650"/>
      <c r="P66" s="650"/>
      <c r="Q66" s="650"/>
      <c r="R66" s="650"/>
      <c r="S66" s="71">
        <v>42827</v>
      </c>
      <c r="T66" s="8">
        <v>42901</v>
      </c>
      <c r="U66" s="499">
        <f t="shared" si="0"/>
        <v>11</v>
      </c>
      <c r="V66" s="138"/>
      <c r="W66" s="188"/>
      <c r="X66" s="188"/>
      <c r="Y66" s="188"/>
      <c r="Z66" s="188"/>
      <c r="AA66" s="188"/>
      <c r="AB66" s="189"/>
      <c r="AC66" s="54"/>
      <c r="AD66" s="92"/>
      <c r="AE66" s="39"/>
      <c r="AF66" s="30"/>
      <c r="AG66" s="649"/>
    </row>
    <row r="67" spans="1:33" ht="54.75" customHeight="1" thickBot="1" x14ac:dyDescent="0.25">
      <c r="A67" s="602" t="s">
        <v>135</v>
      </c>
      <c r="B67" s="602"/>
      <c r="C67" s="602" t="s">
        <v>143</v>
      </c>
      <c r="D67" s="602" t="s">
        <v>21</v>
      </c>
      <c r="E67" s="602" t="s">
        <v>29</v>
      </c>
      <c r="F67" s="602" t="s">
        <v>22</v>
      </c>
      <c r="G67" s="602"/>
      <c r="H67" s="602" t="s">
        <v>878</v>
      </c>
      <c r="I67" s="537" t="s">
        <v>196</v>
      </c>
      <c r="J67" s="538" t="s">
        <v>197</v>
      </c>
      <c r="K67" s="538" t="s">
        <v>61</v>
      </c>
      <c r="L67" s="538"/>
      <c r="M67" s="153">
        <f>SUM(M68:M69)</f>
        <v>2</v>
      </c>
      <c r="N67" s="147"/>
      <c r="O67" s="147"/>
      <c r="P67" s="147"/>
      <c r="Q67" s="153"/>
      <c r="R67" s="543"/>
      <c r="S67" s="73"/>
      <c r="T67" s="16"/>
      <c r="U67" s="38"/>
      <c r="V67" s="140">
        <f>SUM(V68:V69)</f>
        <v>2</v>
      </c>
      <c r="W67" s="192"/>
      <c r="X67" s="193"/>
      <c r="Y67" s="193"/>
      <c r="Z67" s="193"/>
      <c r="AA67" s="193"/>
      <c r="AB67" s="193"/>
      <c r="AC67" s="55"/>
      <c r="AD67" s="56">
        <f>+V67/M67</f>
        <v>1</v>
      </c>
      <c r="AE67" s="28"/>
      <c r="AF67" s="59"/>
      <c r="AG67" s="60"/>
    </row>
    <row r="68" spans="1:33" ht="54.75" customHeight="1" x14ac:dyDescent="0.2">
      <c r="A68" s="602"/>
      <c r="B68" s="602"/>
      <c r="C68" s="602"/>
      <c r="D68" s="602"/>
      <c r="E68" s="602"/>
      <c r="F68" s="602"/>
      <c r="G68" s="602"/>
      <c r="H68" s="602"/>
      <c r="I68" s="224" t="s">
        <v>198</v>
      </c>
      <c r="J68" s="93" t="s">
        <v>199</v>
      </c>
      <c r="K68" s="20" t="s">
        <v>200</v>
      </c>
      <c r="L68" s="20" t="s">
        <v>17</v>
      </c>
      <c r="M68" s="12">
        <v>1</v>
      </c>
      <c r="N68" s="12" t="s">
        <v>201</v>
      </c>
      <c r="O68" s="650"/>
      <c r="P68" s="650"/>
      <c r="Q68" s="650"/>
      <c r="R68" s="650"/>
      <c r="S68" s="71">
        <v>42827</v>
      </c>
      <c r="T68" s="8">
        <v>42901</v>
      </c>
      <c r="U68" s="499">
        <f t="shared" si="0"/>
        <v>11</v>
      </c>
      <c r="V68" s="138">
        <v>1</v>
      </c>
      <c r="W68" s="188"/>
      <c r="X68" s="188"/>
      <c r="Y68" s="188"/>
      <c r="Z68" s="188"/>
      <c r="AA68" s="188"/>
      <c r="AB68" s="189"/>
      <c r="AC68" s="62"/>
      <c r="AD68" s="63"/>
      <c r="AE68" s="64"/>
      <c r="AF68" s="103"/>
      <c r="AG68" s="648"/>
    </row>
    <row r="69" spans="1:33" ht="54.75" customHeight="1" thickBot="1" x14ac:dyDescent="0.25">
      <c r="A69" s="602"/>
      <c r="B69" s="602"/>
      <c r="C69" s="602"/>
      <c r="D69" s="602"/>
      <c r="E69" s="602"/>
      <c r="F69" s="602"/>
      <c r="G69" s="602"/>
      <c r="H69" s="602"/>
      <c r="I69" s="224" t="s">
        <v>202</v>
      </c>
      <c r="J69" s="93" t="s">
        <v>203</v>
      </c>
      <c r="K69" s="20" t="s">
        <v>200</v>
      </c>
      <c r="L69" s="20" t="s">
        <v>17</v>
      </c>
      <c r="M69" s="12">
        <v>1</v>
      </c>
      <c r="N69" s="12" t="s">
        <v>5</v>
      </c>
      <c r="O69" s="650"/>
      <c r="P69" s="650"/>
      <c r="Q69" s="650"/>
      <c r="R69" s="650"/>
      <c r="S69" s="71">
        <v>42827</v>
      </c>
      <c r="T69" s="8">
        <v>42901</v>
      </c>
      <c r="U69" s="499">
        <f t="shared" si="0"/>
        <v>11</v>
      </c>
      <c r="V69" s="138">
        <v>1</v>
      </c>
      <c r="W69" s="188"/>
      <c r="X69" s="188"/>
      <c r="Y69" s="188"/>
      <c r="Z69" s="188"/>
      <c r="AA69" s="188"/>
      <c r="AB69" s="189"/>
      <c r="AC69" s="54"/>
      <c r="AD69" s="92"/>
      <c r="AE69" s="39"/>
      <c r="AF69" s="30"/>
      <c r="AG69" s="649"/>
    </row>
    <row r="70" spans="1:33" ht="54.75" customHeight="1" thickBot="1" x14ac:dyDescent="0.25">
      <c r="A70" s="602" t="s">
        <v>135</v>
      </c>
      <c r="B70" s="602"/>
      <c r="C70" s="602" t="s">
        <v>143</v>
      </c>
      <c r="D70" s="602" t="s">
        <v>21</v>
      </c>
      <c r="E70" s="602" t="s">
        <v>29</v>
      </c>
      <c r="F70" s="602" t="s">
        <v>22</v>
      </c>
      <c r="G70" s="602"/>
      <c r="H70" s="602" t="s">
        <v>880</v>
      </c>
      <c r="I70" s="537" t="s">
        <v>204</v>
      </c>
      <c r="J70" s="538" t="s">
        <v>205</v>
      </c>
      <c r="K70" s="538" t="s">
        <v>61</v>
      </c>
      <c r="L70" s="538"/>
      <c r="M70" s="153">
        <f>SUM(M71:M75)</f>
        <v>16</v>
      </c>
      <c r="N70" s="147"/>
      <c r="O70" s="147"/>
      <c r="P70" s="147"/>
      <c r="Q70" s="153"/>
      <c r="R70" s="543"/>
      <c r="S70" s="73"/>
      <c r="T70" s="16"/>
      <c r="U70" s="17"/>
      <c r="V70" s="140">
        <f>SUM(V71:V75)</f>
        <v>16</v>
      </c>
      <c r="W70" s="192"/>
      <c r="X70" s="193"/>
      <c r="Y70" s="193"/>
      <c r="Z70" s="193"/>
      <c r="AA70" s="193"/>
      <c r="AB70" s="193"/>
      <c r="AC70" s="55"/>
      <c r="AD70" s="56">
        <f>+V70/M70</f>
        <v>1</v>
      </c>
      <c r="AE70" s="28"/>
      <c r="AF70" s="59"/>
      <c r="AG70" s="60"/>
    </row>
    <row r="71" spans="1:33" ht="54.75" customHeight="1" x14ac:dyDescent="0.2">
      <c r="A71" s="602"/>
      <c r="B71" s="602"/>
      <c r="C71" s="602"/>
      <c r="D71" s="602"/>
      <c r="E71" s="602"/>
      <c r="F71" s="602"/>
      <c r="G71" s="602"/>
      <c r="H71" s="602"/>
      <c r="I71" s="224" t="s">
        <v>206</v>
      </c>
      <c r="J71" s="93" t="s">
        <v>207</v>
      </c>
      <c r="K71" s="20" t="s">
        <v>208</v>
      </c>
      <c r="L71" s="20" t="s">
        <v>17</v>
      </c>
      <c r="M71" s="12">
        <v>1</v>
      </c>
      <c r="N71" s="12" t="s">
        <v>249</v>
      </c>
      <c r="O71" s="650"/>
      <c r="P71" s="650"/>
      <c r="Q71" s="650"/>
      <c r="R71" s="650"/>
      <c r="S71" s="71">
        <v>42765</v>
      </c>
      <c r="T71" s="8">
        <v>43121</v>
      </c>
      <c r="U71" s="499">
        <f t="shared" si="0"/>
        <v>51</v>
      </c>
      <c r="V71" s="138">
        <v>1</v>
      </c>
      <c r="W71" s="188"/>
      <c r="X71" s="188"/>
      <c r="Y71" s="188"/>
      <c r="Z71" s="188"/>
      <c r="AA71" s="188"/>
      <c r="AB71" s="189"/>
      <c r="AC71" s="62"/>
      <c r="AD71" s="63"/>
      <c r="AE71" s="64"/>
      <c r="AF71" s="103"/>
      <c r="AG71" s="648"/>
    </row>
    <row r="72" spans="1:33" ht="54.75" customHeight="1" x14ac:dyDescent="0.2">
      <c r="A72" s="602"/>
      <c r="B72" s="602"/>
      <c r="C72" s="602"/>
      <c r="D72" s="602"/>
      <c r="E72" s="602"/>
      <c r="F72" s="602"/>
      <c r="G72" s="602"/>
      <c r="H72" s="602"/>
      <c r="I72" s="224" t="s">
        <v>209</v>
      </c>
      <c r="J72" s="93" t="s">
        <v>210</v>
      </c>
      <c r="K72" s="20" t="s">
        <v>208</v>
      </c>
      <c r="L72" s="20" t="s">
        <v>17</v>
      </c>
      <c r="M72" s="12">
        <v>1</v>
      </c>
      <c r="N72" s="12" t="s">
        <v>249</v>
      </c>
      <c r="O72" s="650"/>
      <c r="P72" s="650"/>
      <c r="Q72" s="650"/>
      <c r="R72" s="650"/>
      <c r="S72" s="71">
        <v>42765</v>
      </c>
      <c r="T72" s="8">
        <v>43121</v>
      </c>
      <c r="U72" s="499">
        <f t="shared" si="0"/>
        <v>51</v>
      </c>
      <c r="V72" s="138">
        <v>1</v>
      </c>
      <c r="W72" s="188"/>
      <c r="X72" s="188"/>
      <c r="Y72" s="188"/>
      <c r="Z72" s="188"/>
      <c r="AA72" s="188"/>
      <c r="AB72" s="189"/>
      <c r="AC72" s="54"/>
      <c r="AD72" s="92"/>
      <c r="AE72" s="39"/>
      <c r="AF72" s="30"/>
      <c r="AG72" s="649"/>
    </row>
    <row r="73" spans="1:33" ht="54.75" customHeight="1" x14ac:dyDescent="0.2">
      <c r="A73" s="602"/>
      <c r="B73" s="602"/>
      <c r="C73" s="602"/>
      <c r="D73" s="602"/>
      <c r="E73" s="602"/>
      <c r="F73" s="602"/>
      <c r="G73" s="602"/>
      <c r="H73" s="602"/>
      <c r="I73" s="224" t="s">
        <v>211</v>
      </c>
      <c r="J73" s="93" t="s">
        <v>212</v>
      </c>
      <c r="K73" s="20" t="s">
        <v>208</v>
      </c>
      <c r="L73" s="20" t="s">
        <v>17</v>
      </c>
      <c r="M73" s="12">
        <v>1</v>
      </c>
      <c r="N73" s="12" t="s">
        <v>249</v>
      </c>
      <c r="O73" s="650"/>
      <c r="P73" s="650"/>
      <c r="Q73" s="650"/>
      <c r="R73" s="650"/>
      <c r="S73" s="71">
        <v>42765</v>
      </c>
      <c r="T73" s="8">
        <v>43121</v>
      </c>
      <c r="U73" s="499">
        <f t="shared" si="0"/>
        <v>51</v>
      </c>
      <c r="V73" s="138">
        <v>1</v>
      </c>
      <c r="W73" s="188"/>
      <c r="X73" s="188"/>
      <c r="Y73" s="188"/>
      <c r="Z73" s="188"/>
      <c r="AA73" s="188"/>
      <c r="AB73" s="189"/>
      <c r="AC73" s="54"/>
      <c r="AD73" s="57"/>
      <c r="AE73" s="39"/>
      <c r="AF73" s="22"/>
      <c r="AG73" s="649"/>
    </row>
    <row r="74" spans="1:33" ht="54.75" customHeight="1" x14ac:dyDescent="0.2">
      <c r="A74" s="602"/>
      <c r="B74" s="602"/>
      <c r="C74" s="602"/>
      <c r="D74" s="602"/>
      <c r="E74" s="602"/>
      <c r="F74" s="602"/>
      <c r="G74" s="602"/>
      <c r="H74" s="602"/>
      <c r="I74" s="224" t="s">
        <v>213</v>
      </c>
      <c r="J74" s="93" t="s">
        <v>214</v>
      </c>
      <c r="K74" s="20" t="s">
        <v>208</v>
      </c>
      <c r="L74" s="20" t="s">
        <v>17</v>
      </c>
      <c r="M74" s="12">
        <v>1</v>
      </c>
      <c r="N74" s="12" t="s">
        <v>1</v>
      </c>
      <c r="O74" s="650"/>
      <c r="P74" s="650"/>
      <c r="Q74" s="650"/>
      <c r="R74" s="650"/>
      <c r="S74" s="71">
        <v>42765</v>
      </c>
      <c r="T74" s="8">
        <v>43121</v>
      </c>
      <c r="U74" s="499">
        <f t="shared" si="0"/>
        <v>51</v>
      </c>
      <c r="V74" s="138">
        <v>1</v>
      </c>
      <c r="W74" s="188"/>
      <c r="X74" s="188"/>
      <c r="Y74" s="188"/>
      <c r="Z74" s="188"/>
      <c r="AA74" s="188"/>
      <c r="AB74" s="189"/>
      <c r="AC74" s="54"/>
      <c r="AD74" s="57"/>
      <c r="AE74" s="39"/>
      <c r="AF74" s="22"/>
      <c r="AG74" s="649"/>
    </row>
    <row r="75" spans="1:33" ht="54.75" customHeight="1" thickBot="1" x14ac:dyDescent="0.25">
      <c r="A75" s="602"/>
      <c r="B75" s="602"/>
      <c r="C75" s="602"/>
      <c r="D75" s="602"/>
      <c r="E75" s="602"/>
      <c r="F75" s="602"/>
      <c r="G75" s="602"/>
      <c r="H75" s="602"/>
      <c r="I75" s="224" t="s">
        <v>215</v>
      </c>
      <c r="J75" s="93" t="s">
        <v>216</v>
      </c>
      <c r="K75" s="20" t="s">
        <v>208</v>
      </c>
      <c r="L75" s="20" t="s">
        <v>217</v>
      </c>
      <c r="M75" s="12">
        <v>12</v>
      </c>
      <c r="N75" s="12" t="s">
        <v>249</v>
      </c>
      <c r="O75" s="650"/>
      <c r="P75" s="650"/>
      <c r="Q75" s="650"/>
      <c r="R75" s="650"/>
      <c r="S75" s="71">
        <v>42765</v>
      </c>
      <c r="T75" s="8">
        <v>43121</v>
      </c>
      <c r="U75" s="499">
        <f t="shared" si="0"/>
        <v>51</v>
      </c>
      <c r="V75" s="138">
        <v>12</v>
      </c>
      <c r="W75" s="188"/>
      <c r="X75" s="188"/>
      <c r="Y75" s="188"/>
      <c r="Z75" s="188"/>
      <c r="AA75" s="188"/>
      <c r="AB75" s="189"/>
      <c r="AC75" s="54"/>
      <c r="AD75" s="57"/>
      <c r="AE75" s="39"/>
      <c r="AF75" s="22"/>
      <c r="AG75" s="649"/>
    </row>
    <row r="76" spans="1:33" ht="54.75" customHeight="1" thickBot="1" x14ac:dyDescent="0.25">
      <c r="A76" s="602" t="s">
        <v>135</v>
      </c>
      <c r="B76" s="602"/>
      <c r="C76" s="602" t="s">
        <v>143</v>
      </c>
      <c r="D76" s="602" t="s">
        <v>21</v>
      </c>
      <c r="E76" s="602" t="s">
        <v>29</v>
      </c>
      <c r="F76" s="602" t="s">
        <v>22</v>
      </c>
      <c r="G76" s="602"/>
      <c r="H76" s="602" t="s">
        <v>880</v>
      </c>
      <c r="I76" s="537" t="s">
        <v>218</v>
      </c>
      <c r="J76" s="538" t="s">
        <v>219</v>
      </c>
      <c r="K76" s="538" t="s">
        <v>61</v>
      </c>
      <c r="L76" s="538"/>
      <c r="M76" s="153">
        <f>SUM(M77:M85)</f>
        <v>9</v>
      </c>
      <c r="N76" s="147"/>
      <c r="O76" s="147"/>
      <c r="P76" s="147"/>
      <c r="Q76" s="153"/>
      <c r="R76" s="543"/>
      <c r="S76" s="73"/>
      <c r="T76" s="16"/>
      <c r="U76" s="17"/>
      <c r="V76" s="140">
        <f>SUM(V77:V85)</f>
        <v>8</v>
      </c>
      <c r="W76" s="192"/>
      <c r="X76" s="193"/>
      <c r="Y76" s="193"/>
      <c r="Z76" s="193"/>
      <c r="AA76" s="193"/>
      <c r="AB76" s="193"/>
      <c r="AC76" s="55"/>
      <c r="AD76" s="56">
        <f>+V76/M76</f>
        <v>0.88888888888888884</v>
      </c>
      <c r="AE76" s="28"/>
      <c r="AF76" s="59"/>
      <c r="AG76" s="60"/>
    </row>
    <row r="77" spans="1:33" ht="54.75" customHeight="1" x14ac:dyDescent="0.2">
      <c r="A77" s="602"/>
      <c r="B77" s="602"/>
      <c r="C77" s="602"/>
      <c r="D77" s="602"/>
      <c r="E77" s="602"/>
      <c r="F77" s="602"/>
      <c r="G77" s="602"/>
      <c r="H77" s="602"/>
      <c r="I77" s="224" t="s">
        <v>220</v>
      </c>
      <c r="J77" s="93" t="s">
        <v>221</v>
      </c>
      <c r="K77" s="20" t="s">
        <v>222</v>
      </c>
      <c r="L77" s="20" t="s">
        <v>17</v>
      </c>
      <c r="M77" s="12">
        <v>1</v>
      </c>
      <c r="N77" s="12" t="s">
        <v>153</v>
      </c>
      <c r="O77" s="650"/>
      <c r="P77" s="650"/>
      <c r="Q77" s="650"/>
      <c r="R77" s="650"/>
      <c r="S77" s="71">
        <v>42993</v>
      </c>
      <c r="T77" s="8">
        <v>43189</v>
      </c>
      <c r="U77" s="499">
        <f t="shared" si="0"/>
        <v>28</v>
      </c>
      <c r="V77" s="138">
        <v>1</v>
      </c>
      <c r="W77" s="188"/>
      <c r="X77" s="188"/>
      <c r="Y77" s="188"/>
      <c r="Z77" s="188"/>
      <c r="AA77" s="188"/>
      <c r="AB77" s="189"/>
      <c r="AC77" s="62"/>
      <c r="AD77" s="63"/>
      <c r="AE77" s="64"/>
      <c r="AF77" s="103"/>
      <c r="AG77" s="648"/>
    </row>
    <row r="78" spans="1:33" ht="54.75" customHeight="1" x14ac:dyDescent="0.2">
      <c r="A78" s="602"/>
      <c r="B78" s="602"/>
      <c r="C78" s="602"/>
      <c r="D78" s="602"/>
      <c r="E78" s="602"/>
      <c r="F78" s="602"/>
      <c r="G78" s="602"/>
      <c r="H78" s="602"/>
      <c r="I78" s="224" t="s">
        <v>223</v>
      </c>
      <c r="J78" s="93" t="s">
        <v>224</v>
      </c>
      <c r="K78" s="20" t="s">
        <v>222</v>
      </c>
      <c r="L78" s="20" t="s">
        <v>17</v>
      </c>
      <c r="M78" s="12">
        <v>1</v>
      </c>
      <c r="N78" s="12" t="s">
        <v>250</v>
      </c>
      <c r="O78" s="650"/>
      <c r="P78" s="650"/>
      <c r="Q78" s="650"/>
      <c r="R78" s="650"/>
      <c r="S78" s="71">
        <v>42993</v>
      </c>
      <c r="T78" s="8">
        <v>43189</v>
      </c>
      <c r="U78" s="499">
        <f t="shared" si="0"/>
        <v>28</v>
      </c>
      <c r="V78" s="138">
        <v>1</v>
      </c>
      <c r="W78" s="188"/>
      <c r="X78" s="188"/>
      <c r="Y78" s="188"/>
      <c r="Z78" s="188"/>
      <c r="AA78" s="188"/>
      <c r="AB78" s="189"/>
      <c r="AC78" s="54"/>
      <c r="AD78" s="92"/>
      <c r="AE78" s="39"/>
      <c r="AF78" s="30"/>
      <c r="AG78" s="649"/>
    </row>
    <row r="79" spans="1:33" ht="54.75" customHeight="1" x14ac:dyDescent="0.2">
      <c r="A79" s="602"/>
      <c r="B79" s="602"/>
      <c r="C79" s="602"/>
      <c r="D79" s="602"/>
      <c r="E79" s="602"/>
      <c r="F79" s="602"/>
      <c r="G79" s="602"/>
      <c r="H79" s="602"/>
      <c r="I79" s="224" t="s">
        <v>225</v>
      </c>
      <c r="J79" s="93" t="s">
        <v>226</v>
      </c>
      <c r="K79" s="20" t="s">
        <v>222</v>
      </c>
      <c r="L79" s="20" t="s">
        <v>17</v>
      </c>
      <c r="M79" s="12">
        <v>1</v>
      </c>
      <c r="N79" s="12" t="s">
        <v>251</v>
      </c>
      <c r="O79" s="650"/>
      <c r="P79" s="650"/>
      <c r="Q79" s="650"/>
      <c r="R79" s="650"/>
      <c r="S79" s="71">
        <v>42993</v>
      </c>
      <c r="T79" s="8">
        <v>43189</v>
      </c>
      <c r="U79" s="499">
        <f t="shared" ref="U79:U88" si="4">ROUND((T79-S79)/7,0)</f>
        <v>28</v>
      </c>
      <c r="V79" s="138">
        <v>1</v>
      </c>
      <c r="W79" s="188"/>
      <c r="X79" s="188"/>
      <c r="Y79" s="188"/>
      <c r="Z79" s="188"/>
      <c r="AA79" s="188"/>
      <c r="AB79" s="189"/>
      <c r="AC79" s="54"/>
      <c r="AD79" s="57"/>
      <c r="AE79" s="39"/>
      <c r="AF79" s="22"/>
      <c r="AG79" s="649"/>
    </row>
    <row r="80" spans="1:33" ht="54.75" customHeight="1" x14ac:dyDescent="0.2">
      <c r="A80" s="602"/>
      <c r="B80" s="602"/>
      <c r="C80" s="602"/>
      <c r="D80" s="602"/>
      <c r="E80" s="602"/>
      <c r="F80" s="602"/>
      <c r="G80" s="602"/>
      <c r="H80" s="602"/>
      <c r="I80" s="224" t="s">
        <v>227</v>
      </c>
      <c r="J80" s="93" t="s">
        <v>228</v>
      </c>
      <c r="K80" s="20" t="s">
        <v>222</v>
      </c>
      <c r="L80" s="20" t="s">
        <v>17</v>
      </c>
      <c r="M80" s="12">
        <v>1</v>
      </c>
      <c r="N80" s="12" t="s">
        <v>252</v>
      </c>
      <c r="O80" s="650"/>
      <c r="P80" s="650"/>
      <c r="Q80" s="650"/>
      <c r="R80" s="650"/>
      <c r="S80" s="71">
        <v>42993</v>
      </c>
      <c r="T80" s="8">
        <v>43189</v>
      </c>
      <c r="U80" s="499">
        <f t="shared" si="4"/>
        <v>28</v>
      </c>
      <c r="V80" s="138">
        <v>1</v>
      </c>
      <c r="W80" s="188"/>
      <c r="X80" s="188"/>
      <c r="Y80" s="188"/>
      <c r="Z80" s="188"/>
      <c r="AA80" s="188"/>
      <c r="AB80" s="189"/>
      <c r="AC80" s="54"/>
      <c r="AD80" s="57"/>
      <c r="AE80" s="39"/>
      <c r="AF80" s="22"/>
      <c r="AG80" s="649"/>
    </row>
    <row r="81" spans="1:33" ht="54.75" customHeight="1" x14ac:dyDescent="0.2">
      <c r="A81" s="602"/>
      <c r="B81" s="602"/>
      <c r="C81" s="602"/>
      <c r="D81" s="602"/>
      <c r="E81" s="602"/>
      <c r="F81" s="602"/>
      <c r="G81" s="602"/>
      <c r="H81" s="602"/>
      <c r="I81" s="224" t="s">
        <v>229</v>
      </c>
      <c r="J81" s="93" t="s">
        <v>230</v>
      </c>
      <c r="K81" s="20" t="s">
        <v>222</v>
      </c>
      <c r="L81" s="20" t="s">
        <v>17</v>
      </c>
      <c r="M81" s="12">
        <v>1</v>
      </c>
      <c r="N81" s="12" t="s">
        <v>253</v>
      </c>
      <c r="O81" s="650"/>
      <c r="P81" s="650"/>
      <c r="Q81" s="650"/>
      <c r="R81" s="650"/>
      <c r="S81" s="71">
        <v>42993</v>
      </c>
      <c r="T81" s="8">
        <v>43189</v>
      </c>
      <c r="U81" s="499">
        <f t="shared" si="4"/>
        <v>28</v>
      </c>
      <c r="V81" s="138">
        <v>1</v>
      </c>
      <c r="W81" s="188"/>
      <c r="X81" s="188"/>
      <c r="Y81" s="188"/>
      <c r="Z81" s="188"/>
      <c r="AA81" s="188"/>
      <c r="AB81" s="189"/>
      <c r="AC81" s="54"/>
      <c r="AD81" s="57"/>
      <c r="AE81" s="39"/>
      <c r="AF81" s="22"/>
      <c r="AG81" s="649"/>
    </row>
    <row r="82" spans="1:33" ht="54.75" customHeight="1" x14ac:dyDescent="0.2">
      <c r="A82" s="602"/>
      <c r="B82" s="602"/>
      <c r="C82" s="602"/>
      <c r="D82" s="602"/>
      <c r="E82" s="602"/>
      <c r="F82" s="602"/>
      <c r="G82" s="602"/>
      <c r="H82" s="602"/>
      <c r="I82" s="224" t="s">
        <v>231</v>
      </c>
      <c r="J82" s="93" t="s">
        <v>232</v>
      </c>
      <c r="K82" s="20" t="s">
        <v>222</v>
      </c>
      <c r="L82" s="20" t="s">
        <v>17</v>
      </c>
      <c r="M82" s="12">
        <v>1</v>
      </c>
      <c r="N82" s="12" t="s">
        <v>254</v>
      </c>
      <c r="O82" s="650"/>
      <c r="P82" s="650"/>
      <c r="Q82" s="650"/>
      <c r="R82" s="650"/>
      <c r="S82" s="71">
        <v>42993</v>
      </c>
      <c r="T82" s="8">
        <v>43189</v>
      </c>
      <c r="U82" s="499">
        <f t="shared" si="4"/>
        <v>28</v>
      </c>
      <c r="V82" s="138">
        <v>1</v>
      </c>
      <c r="W82" s="188"/>
      <c r="X82" s="188"/>
      <c r="Y82" s="188"/>
      <c r="Z82" s="188"/>
      <c r="AA82" s="188"/>
      <c r="AB82" s="189"/>
      <c r="AC82" s="54"/>
      <c r="AD82" s="82"/>
      <c r="AE82" s="97"/>
      <c r="AF82" s="31"/>
      <c r="AG82" s="649"/>
    </row>
    <row r="83" spans="1:33" ht="54.75" customHeight="1" x14ac:dyDescent="0.2">
      <c r="A83" s="602"/>
      <c r="B83" s="602"/>
      <c r="C83" s="654"/>
      <c r="D83" s="654"/>
      <c r="E83" s="654"/>
      <c r="F83" s="602"/>
      <c r="G83" s="654"/>
      <c r="H83" s="654"/>
      <c r="I83" s="224" t="s">
        <v>233</v>
      </c>
      <c r="J83" s="93" t="s">
        <v>234</v>
      </c>
      <c r="K83" s="20" t="s">
        <v>222</v>
      </c>
      <c r="L83" s="20" t="s">
        <v>17</v>
      </c>
      <c r="M83" s="12">
        <v>1</v>
      </c>
      <c r="N83" s="12" t="s">
        <v>152</v>
      </c>
      <c r="O83" s="650"/>
      <c r="P83" s="650"/>
      <c r="Q83" s="650"/>
      <c r="R83" s="650"/>
      <c r="S83" s="71">
        <v>42993</v>
      </c>
      <c r="T83" s="8">
        <v>43189</v>
      </c>
      <c r="U83" s="499">
        <f t="shared" si="4"/>
        <v>28</v>
      </c>
      <c r="V83" s="138">
        <v>1</v>
      </c>
      <c r="W83" s="188"/>
      <c r="X83" s="188"/>
      <c r="Y83" s="188"/>
      <c r="Z83" s="188"/>
      <c r="AA83" s="188"/>
      <c r="AB83" s="189"/>
      <c r="AC83" s="54"/>
      <c r="AD83" s="57"/>
      <c r="AE83" s="98"/>
      <c r="AF83" s="22"/>
      <c r="AG83" s="649"/>
    </row>
    <row r="84" spans="1:33" ht="54.75" customHeight="1" x14ac:dyDescent="0.2">
      <c r="A84" s="602"/>
      <c r="B84" s="602"/>
      <c r="C84" s="654"/>
      <c r="D84" s="654"/>
      <c r="E84" s="654"/>
      <c r="F84" s="602"/>
      <c r="G84" s="654"/>
      <c r="H84" s="654"/>
      <c r="I84" s="224" t="s">
        <v>235</v>
      </c>
      <c r="J84" s="93" t="s">
        <v>236</v>
      </c>
      <c r="K84" s="20" t="s">
        <v>222</v>
      </c>
      <c r="L84" s="20" t="s">
        <v>17</v>
      </c>
      <c r="M84" s="12">
        <v>1</v>
      </c>
      <c r="N84" s="12" t="s">
        <v>255</v>
      </c>
      <c r="O84" s="650"/>
      <c r="P84" s="650"/>
      <c r="Q84" s="650"/>
      <c r="R84" s="650"/>
      <c r="S84" s="71">
        <v>42993</v>
      </c>
      <c r="T84" s="8">
        <v>43189</v>
      </c>
      <c r="U84" s="499">
        <f t="shared" si="4"/>
        <v>28</v>
      </c>
      <c r="V84" s="139">
        <v>1</v>
      </c>
      <c r="W84" s="188"/>
      <c r="X84" s="188"/>
      <c r="Y84" s="188"/>
      <c r="Z84" s="188"/>
      <c r="AA84" s="188"/>
      <c r="AB84" s="189"/>
      <c r="AC84" s="96"/>
      <c r="AD84" s="82"/>
      <c r="AE84" s="97"/>
      <c r="AF84" s="31"/>
      <c r="AG84" s="649"/>
    </row>
    <row r="85" spans="1:33" ht="54.75" customHeight="1" thickBot="1" x14ac:dyDescent="0.25">
      <c r="A85" s="602"/>
      <c r="B85" s="602"/>
      <c r="C85" s="654"/>
      <c r="D85" s="654"/>
      <c r="E85" s="654"/>
      <c r="F85" s="602"/>
      <c r="G85" s="654"/>
      <c r="H85" s="654"/>
      <c r="I85" s="224" t="s">
        <v>237</v>
      </c>
      <c r="J85" s="93" t="s">
        <v>238</v>
      </c>
      <c r="K85" s="20" t="s">
        <v>222</v>
      </c>
      <c r="L85" s="20" t="s">
        <v>17</v>
      </c>
      <c r="M85" s="12">
        <v>1</v>
      </c>
      <c r="N85" s="12" t="s">
        <v>256</v>
      </c>
      <c r="O85" s="650"/>
      <c r="P85" s="650"/>
      <c r="Q85" s="650"/>
      <c r="R85" s="650"/>
      <c r="S85" s="71">
        <v>42993</v>
      </c>
      <c r="T85" s="8">
        <v>43189</v>
      </c>
      <c r="U85" s="499">
        <f t="shared" si="4"/>
        <v>28</v>
      </c>
      <c r="V85" s="139"/>
      <c r="W85" s="190"/>
      <c r="X85" s="190"/>
      <c r="Y85" s="190"/>
      <c r="Z85" s="190"/>
      <c r="AA85" s="190"/>
      <c r="AB85" s="191"/>
      <c r="AC85" s="96"/>
      <c r="AD85" s="82"/>
      <c r="AE85" s="97"/>
      <c r="AF85" s="31"/>
      <c r="AG85" s="676"/>
    </row>
    <row r="86" spans="1:33" ht="54.75" customHeight="1" thickBot="1" x14ac:dyDescent="0.25">
      <c r="A86" s="602" t="s">
        <v>135</v>
      </c>
      <c r="B86" s="602"/>
      <c r="C86" s="602" t="s">
        <v>143</v>
      </c>
      <c r="D86" s="602" t="s">
        <v>21</v>
      </c>
      <c r="E86" s="602" t="s">
        <v>29</v>
      </c>
      <c r="F86" s="602" t="s">
        <v>22</v>
      </c>
      <c r="G86" s="602"/>
      <c r="H86" s="602" t="s">
        <v>878</v>
      </c>
      <c r="I86" s="537" t="s">
        <v>239</v>
      </c>
      <c r="J86" s="538" t="s">
        <v>240</v>
      </c>
      <c r="K86" s="538" t="s">
        <v>61</v>
      </c>
      <c r="L86" s="538"/>
      <c r="M86" s="153">
        <f>SUM(M87:M88)</f>
        <v>2</v>
      </c>
      <c r="N86" s="147"/>
      <c r="O86" s="147"/>
      <c r="P86" s="147"/>
      <c r="Q86" s="153"/>
      <c r="R86" s="543"/>
      <c r="S86" s="73"/>
      <c r="T86" s="16"/>
      <c r="U86" s="17"/>
      <c r="V86" s="140">
        <f>SUM(V87:V88)</f>
        <v>2</v>
      </c>
      <c r="W86" s="192"/>
      <c r="X86" s="193"/>
      <c r="Y86" s="193"/>
      <c r="Z86" s="193"/>
      <c r="AA86" s="193"/>
      <c r="AB86" s="193"/>
      <c r="AC86" s="55">
        <f>+O86-Y86</f>
        <v>0</v>
      </c>
      <c r="AD86" s="56">
        <f>+V86/M86</f>
        <v>1</v>
      </c>
      <c r="AE86" s="28" t="e">
        <f>+Z86/O86</f>
        <v>#DIV/0!</v>
      </c>
      <c r="AF86" s="59">
        <f>IF(R86=0,0,+Z86/R86)</f>
        <v>0</v>
      </c>
      <c r="AG86" s="60"/>
    </row>
    <row r="87" spans="1:33" ht="54.75" customHeight="1" x14ac:dyDescent="0.2">
      <c r="A87" s="602"/>
      <c r="B87" s="602"/>
      <c r="C87" s="602"/>
      <c r="D87" s="602"/>
      <c r="E87" s="602"/>
      <c r="F87" s="602"/>
      <c r="G87" s="602"/>
      <c r="H87" s="602"/>
      <c r="I87" s="224" t="s">
        <v>241</v>
      </c>
      <c r="J87" s="93" t="s">
        <v>242</v>
      </c>
      <c r="K87" s="20" t="s">
        <v>243</v>
      </c>
      <c r="L87" s="229" t="s">
        <v>17</v>
      </c>
      <c r="M87" s="12">
        <v>1</v>
      </c>
      <c r="N87" s="12" t="s">
        <v>153</v>
      </c>
      <c r="O87" s="650" t="s">
        <v>84</v>
      </c>
      <c r="P87" s="650"/>
      <c r="Q87" s="650"/>
      <c r="R87" s="650"/>
      <c r="S87" s="71">
        <v>42781</v>
      </c>
      <c r="T87" s="8">
        <v>42855</v>
      </c>
      <c r="U87" s="499">
        <f t="shared" si="4"/>
        <v>11</v>
      </c>
      <c r="V87" s="138">
        <v>1</v>
      </c>
      <c r="W87" s="188"/>
      <c r="X87" s="188"/>
      <c r="Y87" s="188"/>
      <c r="Z87" s="188"/>
      <c r="AA87" s="188"/>
      <c r="AB87" s="189"/>
      <c r="AC87" s="62"/>
      <c r="AD87" s="63"/>
      <c r="AE87" s="64"/>
      <c r="AF87" s="103" t="s">
        <v>60</v>
      </c>
      <c r="AG87" s="648"/>
    </row>
    <row r="88" spans="1:33" ht="54.75" customHeight="1" thickBot="1" x14ac:dyDescent="0.25">
      <c r="A88" s="602"/>
      <c r="B88" s="602"/>
      <c r="C88" s="602"/>
      <c r="D88" s="602"/>
      <c r="E88" s="602"/>
      <c r="F88" s="602"/>
      <c r="G88" s="602"/>
      <c r="H88" s="602"/>
      <c r="I88" s="224" t="s">
        <v>244</v>
      </c>
      <c r="J88" s="93" t="s">
        <v>245</v>
      </c>
      <c r="K88" s="20" t="s">
        <v>243</v>
      </c>
      <c r="L88" s="229" t="s">
        <v>17</v>
      </c>
      <c r="M88" s="12">
        <v>1</v>
      </c>
      <c r="N88" s="12" t="s">
        <v>5</v>
      </c>
      <c r="O88" s="650"/>
      <c r="P88" s="650"/>
      <c r="Q88" s="650"/>
      <c r="R88" s="650"/>
      <c r="S88" s="71">
        <v>42781</v>
      </c>
      <c r="T88" s="8">
        <v>42855</v>
      </c>
      <c r="U88" s="499">
        <f t="shared" si="4"/>
        <v>11</v>
      </c>
      <c r="V88" s="138">
        <v>1</v>
      </c>
      <c r="W88" s="188"/>
      <c r="X88" s="188"/>
      <c r="Y88" s="188"/>
      <c r="Z88" s="188"/>
      <c r="AA88" s="188"/>
      <c r="AB88" s="189"/>
      <c r="AC88" s="54"/>
      <c r="AD88" s="92"/>
      <c r="AE88" s="39"/>
      <c r="AF88" s="30"/>
      <c r="AG88" s="649"/>
    </row>
    <row r="89" spans="1:33" ht="54.75" customHeight="1" thickBot="1" x14ac:dyDescent="0.25">
      <c r="A89" s="646" t="s">
        <v>59</v>
      </c>
      <c r="B89" s="646"/>
      <c r="C89" s="646"/>
      <c r="D89" s="646"/>
      <c r="E89" s="646"/>
      <c r="F89" s="646"/>
      <c r="G89" s="646"/>
      <c r="H89" s="646"/>
      <c r="I89" s="647"/>
      <c r="J89" s="647"/>
      <c r="K89" s="647"/>
      <c r="L89" s="647"/>
      <c r="M89" s="647"/>
      <c r="N89" s="544">
        <f>+N10+N41</f>
        <v>0</v>
      </c>
      <c r="O89" s="544">
        <f>+O10+O41</f>
        <v>0</v>
      </c>
      <c r="P89" s="544">
        <f>+P10+P41</f>
        <v>0</v>
      </c>
      <c r="Q89" s="545"/>
      <c r="R89" s="546">
        <f>+R10+R41</f>
        <v>896303782</v>
      </c>
      <c r="S89" s="531"/>
      <c r="T89" s="111"/>
      <c r="U89" s="111"/>
      <c r="V89" s="110"/>
      <c r="W89" s="110"/>
      <c r="X89" s="110"/>
      <c r="Y89" s="110"/>
      <c r="Z89" s="112"/>
      <c r="AA89" s="112"/>
      <c r="AB89" s="112"/>
      <c r="AC89" s="110"/>
      <c r="AD89" s="113"/>
      <c r="AE89" s="113"/>
      <c r="AF89" s="113"/>
      <c r="AG89" s="102"/>
    </row>
    <row r="90" spans="1:33" ht="54.75" customHeight="1" x14ac:dyDescent="0.2"/>
  </sheetData>
  <mergeCells count="189">
    <mergeCell ref="B42:B47"/>
    <mergeCell ref="F42:F47"/>
    <mergeCell ref="F70:F75"/>
    <mergeCell ref="G70:G75"/>
    <mergeCell ref="H70:H75"/>
    <mergeCell ref="A76:A85"/>
    <mergeCell ref="B76:B85"/>
    <mergeCell ref="C76:C85"/>
    <mergeCell ref="D76:D85"/>
    <mergeCell ref="E76:E85"/>
    <mergeCell ref="F76:F85"/>
    <mergeCell ref="G76:G85"/>
    <mergeCell ref="H76:H85"/>
    <mergeCell ref="F67:F69"/>
    <mergeCell ref="G67:G69"/>
    <mergeCell ref="H67:H69"/>
    <mergeCell ref="A70:A75"/>
    <mergeCell ref="C70:C75"/>
    <mergeCell ref="D70:D75"/>
    <mergeCell ref="E70:E75"/>
    <mergeCell ref="A67:A69"/>
    <mergeCell ref="B67:B69"/>
    <mergeCell ref="C67:C69"/>
    <mergeCell ref="D67:D69"/>
    <mergeCell ref="E67:E69"/>
    <mergeCell ref="F56:F63"/>
    <mergeCell ref="G56:G63"/>
    <mergeCell ref="H56:H63"/>
    <mergeCell ref="A64:A66"/>
    <mergeCell ref="B64:B66"/>
    <mergeCell ref="C64:C66"/>
    <mergeCell ref="D64:D66"/>
    <mergeCell ref="E64:E66"/>
    <mergeCell ref="F64:F66"/>
    <mergeCell ref="G64:G66"/>
    <mergeCell ref="H64:H66"/>
    <mergeCell ref="G16:G20"/>
    <mergeCell ref="O68:R69"/>
    <mergeCell ref="AG68:AG69"/>
    <mergeCell ref="O71:R75"/>
    <mergeCell ref="AG71:AG75"/>
    <mergeCell ref="O77:R85"/>
    <mergeCell ref="AG77:AG85"/>
    <mergeCell ref="E21:E25"/>
    <mergeCell ref="F21:F25"/>
    <mergeCell ref="G21:G25"/>
    <mergeCell ref="W37:AC40"/>
    <mergeCell ref="AG36:AG40"/>
    <mergeCell ref="E48:E55"/>
    <mergeCell ref="F48:F55"/>
    <mergeCell ref="G48:G55"/>
    <mergeCell ref="H48:H55"/>
    <mergeCell ref="E56:E63"/>
    <mergeCell ref="O37:R40"/>
    <mergeCell ref="O17:R20"/>
    <mergeCell ref="F16:F20"/>
    <mergeCell ref="H16:H20"/>
    <mergeCell ref="F36:F40"/>
    <mergeCell ref="D31:D35"/>
    <mergeCell ref="E31:E35"/>
    <mergeCell ref="F31:F35"/>
    <mergeCell ref="G31:G35"/>
    <mergeCell ref="H31:H35"/>
    <mergeCell ref="A26:A30"/>
    <mergeCell ref="B26:B30"/>
    <mergeCell ref="C26:C30"/>
    <mergeCell ref="D26:D30"/>
    <mergeCell ref="A6:G7"/>
    <mergeCell ref="H6:U7"/>
    <mergeCell ref="W6:Z7"/>
    <mergeCell ref="AC6:AF6"/>
    <mergeCell ref="AD7:AF7"/>
    <mergeCell ref="A8:A9"/>
    <mergeCell ref="A11:A15"/>
    <mergeCell ref="C11:C15"/>
    <mergeCell ref="D11:D15"/>
    <mergeCell ref="E11:E15"/>
    <mergeCell ref="B8:B9"/>
    <mergeCell ref="B11:B15"/>
    <mergeCell ref="H11:H15"/>
    <mergeCell ref="H8:H9"/>
    <mergeCell ref="I8:I9"/>
    <mergeCell ref="J8:J9"/>
    <mergeCell ref="K8:K9"/>
    <mergeCell ref="L8:L9"/>
    <mergeCell ref="M8:M9"/>
    <mergeCell ref="N8:N9"/>
    <mergeCell ref="O8:O9"/>
    <mergeCell ref="D8:D9"/>
    <mergeCell ref="E8:E9"/>
    <mergeCell ref="F8:F9"/>
    <mergeCell ref="A42:A47"/>
    <mergeCell ref="C42:C47"/>
    <mergeCell ref="D42:D47"/>
    <mergeCell ref="E42:E47"/>
    <mergeCell ref="AG87:AG88"/>
    <mergeCell ref="O87:R88"/>
    <mergeCell ref="G42:G47"/>
    <mergeCell ref="H42:H47"/>
    <mergeCell ref="AG43:AG47"/>
    <mergeCell ref="O43:R47"/>
    <mergeCell ref="O49:R55"/>
    <mergeCell ref="AG49:AG55"/>
    <mergeCell ref="O57:R63"/>
    <mergeCell ref="AG57:AG63"/>
    <mergeCell ref="O65:R66"/>
    <mergeCell ref="AG65:AG66"/>
    <mergeCell ref="A48:A55"/>
    <mergeCell ref="B48:B55"/>
    <mergeCell ref="C48:C55"/>
    <mergeCell ref="D48:D55"/>
    <mergeCell ref="A56:A63"/>
    <mergeCell ref="B56:B63"/>
    <mergeCell ref="C56:C63"/>
    <mergeCell ref="D56:D63"/>
    <mergeCell ref="A89:H89"/>
    <mergeCell ref="I89:M89"/>
    <mergeCell ref="A86:A88"/>
    <mergeCell ref="C86:C88"/>
    <mergeCell ref="D86:D88"/>
    <mergeCell ref="E86:E88"/>
    <mergeCell ref="G86:G88"/>
    <mergeCell ref="H86:H88"/>
    <mergeCell ref="B86:B88"/>
    <mergeCell ref="F86:F88"/>
    <mergeCell ref="A36:A40"/>
    <mergeCell ref="C36:C40"/>
    <mergeCell ref="D36:D40"/>
    <mergeCell ref="E36:E40"/>
    <mergeCell ref="G36:G40"/>
    <mergeCell ref="H36:H40"/>
    <mergeCell ref="E16:E20"/>
    <mergeCell ref="D16:D20"/>
    <mergeCell ref="C16:C20"/>
    <mergeCell ref="A16:A20"/>
    <mergeCell ref="B36:B40"/>
    <mergeCell ref="H21:H25"/>
    <mergeCell ref="B16:B20"/>
    <mergeCell ref="A21:A25"/>
    <mergeCell ref="B21:B25"/>
    <mergeCell ref="C21:C25"/>
    <mergeCell ref="D21:D25"/>
    <mergeCell ref="E26:E30"/>
    <mergeCell ref="F26:F30"/>
    <mergeCell ref="G26:G30"/>
    <mergeCell ref="H26:H30"/>
    <mergeCell ref="A31:A35"/>
    <mergeCell ref="B31:B35"/>
    <mergeCell ref="C31:C35"/>
    <mergeCell ref="AG11:AG15"/>
    <mergeCell ref="G8:G9"/>
    <mergeCell ref="AD8:AD9"/>
    <mergeCell ref="W12:AC15"/>
    <mergeCell ref="S8:S9"/>
    <mergeCell ref="T8:T9"/>
    <mergeCell ref="U8:U9"/>
    <mergeCell ref="V8:V9"/>
    <mergeCell ref="W8:W9"/>
    <mergeCell ref="A10:H10"/>
    <mergeCell ref="O12:R15"/>
    <mergeCell ref="F11:F15"/>
    <mergeCell ref="G11:G15"/>
    <mergeCell ref="P8:P9"/>
    <mergeCell ref="Q8:Q9"/>
    <mergeCell ref="C8:C9"/>
    <mergeCell ref="D1:R5"/>
    <mergeCell ref="B70:B72"/>
    <mergeCell ref="B73:B75"/>
    <mergeCell ref="AE8:AE9"/>
    <mergeCell ref="AF8:AF9"/>
    <mergeCell ref="AG6:AG9"/>
    <mergeCell ref="AE12:AF15"/>
    <mergeCell ref="O32:R35"/>
    <mergeCell ref="W32:AC35"/>
    <mergeCell ref="AG16:AG20"/>
    <mergeCell ref="AG21:AG25"/>
    <mergeCell ref="AG26:AG30"/>
    <mergeCell ref="AG31:AG35"/>
    <mergeCell ref="W17:AC20"/>
    <mergeCell ref="AA8:AB8"/>
    <mergeCell ref="O22:R25"/>
    <mergeCell ref="W22:AC25"/>
    <mergeCell ref="O27:R30"/>
    <mergeCell ref="W27:AC30"/>
    <mergeCell ref="X8:X9"/>
    <mergeCell ref="Y8:Y9"/>
    <mergeCell ref="Z8:Z9"/>
    <mergeCell ref="AC8:AC9"/>
    <mergeCell ref="R8:R9"/>
  </mergeCells>
  <dataValidations disablePrompts="1" count="1">
    <dataValidation type="list" allowBlank="1" showInputMessage="1" showErrorMessage="1" sqref="A4:B4">
      <formula1>$AO$13:$AO$15</formula1>
    </dataValidation>
  </dataValidations>
  <printOptions horizontalCentered="1" verticalCentered="1"/>
  <pageMargins left="0.23622047244094491" right="0.23622047244094491" top="0.74803149606299213" bottom="0.74803149606299213" header="0.31496062992125984" footer="0.31496062992125984"/>
  <pageSetup scale="5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58"/>
  <sheetViews>
    <sheetView zoomScale="71" zoomScaleNormal="71" workbookViewId="0">
      <pane ySplit="9" topLeftCell="A10" activePane="bottomLeft" state="frozen"/>
      <selection activeCell="D8" sqref="D8:D9"/>
      <selection pane="bottomLeft" activeCell="A10" sqref="A10"/>
    </sheetView>
  </sheetViews>
  <sheetFormatPr baseColWidth="10" defaultRowHeight="12.75" x14ac:dyDescent="0.2"/>
  <cols>
    <col min="2" max="2" width="0" hidden="1" customWidth="1"/>
    <col min="4" max="4" width="16.42578125" customWidth="1"/>
    <col min="10" max="10" width="31.140625" customWidth="1"/>
    <col min="14" max="14" width="18.140625" customWidth="1"/>
    <col min="16" max="16" width="20.28515625" customWidth="1"/>
    <col min="17" max="17" width="21.42578125" customWidth="1"/>
    <col min="18" max="18" width="23.28515625" customWidth="1"/>
    <col min="19" max="19" width="15" hidden="1" customWidth="1"/>
    <col min="20" max="20" width="15.28515625" hidden="1" customWidth="1"/>
    <col min="21" max="22" width="0" hidden="1" customWidth="1"/>
    <col min="23" max="23" width="21" hidden="1" customWidth="1"/>
    <col min="24" max="24" width="20.42578125" hidden="1" customWidth="1"/>
    <col min="25" max="25" width="17.85546875" hidden="1" customWidth="1"/>
    <col min="26" max="26" width="0" hidden="1" customWidth="1"/>
    <col min="27" max="27" width="15" hidden="1" customWidth="1"/>
    <col min="28" max="28" width="17" hidden="1" customWidth="1"/>
    <col min="29" max="32" width="0" hidden="1" customWidth="1"/>
    <col min="33" max="33" width="24.28515625" hidden="1" customWidth="1"/>
  </cols>
  <sheetData>
    <row r="1" spans="1:34" x14ac:dyDescent="0.2">
      <c r="A1" s="679" t="s">
        <v>882</v>
      </c>
      <c r="B1" s="680"/>
      <c r="C1" s="680"/>
      <c r="D1" s="680"/>
      <c r="E1" s="680"/>
      <c r="F1" s="680"/>
      <c r="G1" s="680"/>
      <c r="H1" s="680"/>
      <c r="I1" s="680"/>
      <c r="J1" s="680"/>
      <c r="K1" s="680"/>
      <c r="L1" s="680"/>
      <c r="M1" s="680"/>
      <c r="N1" s="680"/>
      <c r="O1" s="680"/>
      <c r="P1" s="680"/>
      <c r="Q1" s="680"/>
      <c r="R1" s="680"/>
    </row>
    <row r="2" spans="1:34" x14ac:dyDescent="0.2">
      <c r="A2" s="680"/>
      <c r="B2" s="680"/>
      <c r="C2" s="680"/>
      <c r="D2" s="680"/>
      <c r="E2" s="680"/>
      <c r="F2" s="680"/>
      <c r="G2" s="680"/>
      <c r="H2" s="680"/>
      <c r="I2" s="680"/>
      <c r="J2" s="680"/>
      <c r="K2" s="680"/>
      <c r="L2" s="680"/>
      <c r="M2" s="680"/>
      <c r="N2" s="680"/>
      <c r="O2" s="680"/>
      <c r="P2" s="680"/>
      <c r="Q2" s="680"/>
      <c r="R2" s="680"/>
    </row>
    <row r="3" spans="1:34" x14ac:dyDescent="0.2">
      <c r="A3" s="680"/>
      <c r="B3" s="680"/>
      <c r="C3" s="680"/>
      <c r="D3" s="680"/>
      <c r="E3" s="680"/>
      <c r="F3" s="680"/>
      <c r="G3" s="680"/>
      <c r="H3" s="680"/>
      <c r="I3" s="680"/>
      <c r="J3" s="680"/>
      <c r="K3" s="680"/>
      <c r="L3" s="680"/>
      <c r="M3" s="680"/>
      <c r="N3" s="680"/>
      <c r="O3" s="680"/>
      <c r="P3" s="680"/>
      <c r="Q3" s="680"/>
      <c r="R3" s="680"/>
    </row>
    <row r="4" spans="1:34" x14ac:dyDescent="0.2">
      <c r="A4" s="680"/>
      <c r="B4" s="680"/>
      <c r="C4" s="680"/>
      <c r="D4" s="680"/>
      <c r="E4" s="680"/>
      <c r="F4" s="680"/>
      <c r="G4" s="680"/>
      <c r="H4" s="680"/>
      <c r="I4" s="680"/>
      <c r="J4" s="680"/>
      <c r="K4" s="680"/>
      <c r="L4" s="680"/>
      <c r="M4" s="680"/>
      <c r="N4" s="680"/>
      <c r="O4" s="680"/>
      <c r="P4" s="680"/>
      <c r="Q4" s="680"/>
      <c r="R4" s="680"/>
    </row>
    <row r="5" spans="1:34" ht="13.5" thickBot="1" x14ac:dyDescent="0.25">
      <c r="A5" s="680"/>
      <c r="B5" s="680"/>
      <c r="C5" s="680"/>
      <c r="D5" s="680"/>
      <c r="E5" s="680"/>
      <c r="F5" s="680"/>
      <c r="G5" s="680"/>
      <c r="H5" s="680"/>
      <c r="I5" s="680"/>
      <c r="J5" s="680"/>
      <c r="K5" s="680"/>
      <c r="L5" s="680"/>
      <c r="M5" s="680"/>
      <c r="N5" s="680"/>
      <c r="O5" s="680"/>
      <c r="P5" s="680"/>
      <c r="Q5" s="680"/>
      <c r="R5" s="680"/>
      <c r="S5" s="1"/>
      <c r="T5" s="1"/>
      <c r="U5" s="1"/>
      <c r="V5" s="1"/>
      <c r="W5" s="1"/>
      <c r="X5" s="1"/>
      <c r="Y5" s="1"/>
      <c r="Z5" s="1"/>
      <c r="AA5" s="1"/>
      <c r="AB5" s="1"/>
      <c r="AC5" s="1"/>
      <c r="AD5" s="1"/>
      <c r="AE5" s="1"/>
      <c r="AF5" s="1"/>
      <c r="AG5" s="1"/>
      <c r="AH5" s="1"/>
    </row>
    <row r="6" spans="1:34" ht="14.25" thickTop="1" thickBot="1" x14ac:dyDescent="0.25">
      <c r="A6" s="655" t="s">
        <v>12</v>
      </c>
      <c r="B6" s="656"/>
      <c r="C6" s="656"/>
      <c r="D6" s="656"/>
      <c r="E6" s="656"/>
      <c r="F6" s="656"/>
      <c r="G6" s="656"/>
      <c r="H6" s="659" t="s">
        <v>41</v>
      </c>
      <c r="I6" s="660"/>
      <c r="J6" s="660"/>
      <c r="K6" s="660"/>
      <c r="L6" s="660"/>
      <c r="M6" s="660"/>
      <c r="N6" s="660"/>
      <c r="O6" s="660"/>
      <c r="P6" s="660"/>
      <c r="Q6" s="660"/>
      <c r="R6" s="660"/>
      <c r="S6" s="660"/>
      <c r="T6" s="660"/>
      <c r="U6" s="661"/>
      <c r="V6" s="136"/>
      <c r="W6" s="665" t="s">
        <v>24</v>
      </c>
      <c r="X6" s="665"/>
      <c r="Y6" s="666"/>
      <c r="Z6" s="666"/>
      <c r="AA6" s="239"/>
      <c r="AB6" s="239"/>
      <c r="AC6" s="668" t="s">
        <v>43</v>
      </c>
      <c r="AD6" s="669"/>
      <c r="AE6" s="669"/>
      <c r="AF6" s="669"/>
      <c r="AG6" s="604" t="s">
        <v>99</v>
      </c>
    </row>
    <row r="7" spans="1:34" x14ac:dyDescent="0.2">
      <c r="A7" s="657"/>
      <c r="B7" s="658"/>
      <c r="C7" s="658"/>
      <c r="D7" s="658"/>
      <c r="E7" s="658"/>
      <c r="F7" s="658"/>
      <c r="G7" s="658"/>
      <c r="H7" s="662"/>
      <c r="I7" s="663"/>
      <c r="J7" s="663"/>
      <c r="K7" s="663"/>
      <c r="L7" s="663"/>
      <c r="M7" s="663"/>
      <c r="N7" s="663"/>
      <c r="O7" s="663"/>
      <c r="P7" s="663"/>
      <c r="Q7" s="663"/>
      <c r="R7" s="663"/>
      <c r="S7" s="663"/>
      <c r="T7" s="663"/>
      <c r="U7" s="664"/>
      <c r="V7" s="240"/>
      <c r="W7" s="667"/>
      <c r="X7" s="667"/>
      <c r="Y7" s="667"/>
      <c r="Z7" s="667"/>
      <c r="AA7" s="240"/>
      <c r="AB7" s="240"/>
      <c r="AC7" s="177"/>
      <c r="AD7" s="670" t="s">
        <v>42</v>
      </c>
      <c r="AE7" s="671"/>
      <c r="AF7" s="672"/>
      <c r="AG7" s="605"/>
    </row>
    <row r="8" spans="1:34" x14ac:dyDescent="0.2">
      <c r="A8" s="603" t="s">
        <v>25</v>
      </c>
      <c r="B8" s="673" t="s">
        <v>100</v>
      </c>
      <c r="C8" s="634" t="s">
        <v>14</v>
      </c>
      <c r="D8" s="634" t="s">
        <v>13</v>
      </c>
      <c r="E8" s="634" t="s">
        <v>15</v>
      </c>
      <c r="F8" s="634" t="s">
        <v>26</v>
      </c>
      <c r="G8" s="634" t="s">
        <v>85</v>
      </c>
      <c r="H8" s="603" t="s">
        <v>16</v>
      </c>
      <c r="I8" s="736" t="s">
        <v>4</v>
      </c>
      <c r="J8" s="675" t="s">
        <v>23</v>
      </c>
      <c r="K8" s="675" t="s">
        <v>62</v>
      </c>
      <c r="L8" s="675" t="s">
        <v>38</v>
      </c>
      <c r="M8" s="643" t="s">
        <v>63</v>
      </c>
      <c r="N8" s="643" t="s">
        <v>83</v>
      </c>
      <c r="O8" s="643" t="s">
        <v>101</v>
      </c>
      <c r="P8" s="603" t="s">
        <v>257</v>
      </c>
      <c r="Q8" s="643" t="s">
        <v>67</v>
      </c>
      <c r="R8" s="603" t="s">
        <v>258</v>
      </c>
      <c r="S8" s="603" t="s">
        <v>69</v>
      </c>
      <c r="T8" s="603" t="s">
        <v>70</v>
      </c>
      <c r="U8" s="603" t="s">
        <v>19</v>
      </c>
      <c r="V8" s="603" t="s">
        <v>65</v>
      </c>
      <c r="W8" s="603" t="s">
        <v>71</v>
      </c>
      <c r="X8" s="603" t="s">
        <v>72</v>
      </c>
      <c r="Y8" s="603" t="s">
        <v>259</v>
      </c>
      <c r="Z8" s="603" t="s">
        <v>64</v>
      </c>
      <c r="AA8" s="603" t="s">
        <v>98</v>
      </c>
      <c r="AB8" s="603"/>
      <c r="AC8" s="630" t="s">
        <v>260</v>
      </c>
      <c r="AD8" s="630" t="s">
        <v>86</v>
      </c>
      <c r="AE8" s="603" t="s">
        <v>87</v>
      </c>
      <c r="AF8" s="603" t="s">
        <v>88</v>
      </c>
      <c r="AG8" s="606"/>
    </row>
    <row r="9" spans="1:34" ht="68.25" customHeight="1" thickBot="1" x14ac:dyDescent="0.25">
      <c r="A9" s="603"/>
      <c r="B9" s="674"/>
      <c r="C9" s="634"/>
      <c r="D9" s="634"/>
      <c r="E9" s="634"/>
      <c r="F9" s="634"/>
      <c r="G9" s="634"/>
      <c r="H9" s="603"/>
      <c r="I9" s="736"/>
      <c r="J9" s="675"/>
      <c r="K9" s="675"/>
      <c r="L9" s="675"/>
      <c r="M9" s="643"/>
      <c r="N9" s="643"/>
      <c r="O9" s="643"/>
      <c r="P9" s="603"/>
      <c r="Q9" s="643"/>
      <c r="R9" s="603"/>
      <c r="S9" s="603"/>
      <c r="T9" s="603"/>
      <c r="U9" s="603"/>
      <c r="V9" s="603"/>
      <c r="W9" s="603"/>
      <c r="X9" s="603"/>
      <c r="Y9" s="603"/>
      <c r="Z9" s="603"/>
      <c r="AA9" s="230" t="s">
        <v>261</v>
      </c>
      <c r="AB9" s="230" t="s">
        <v>97</v>
      </c>
      <c r="AC9" s="630"/>
      <c r="AD9" s="630"/>
      <c r="AE9" s="603"/>
      <c r="AF9" s="603"/>
      <c r="AG9" s="607"/>
    </row>
    <row r="10" spans="1:34" ht="54.75" customHeight="1" thickBot="1" x14ac:dyDescent="0.25">
      <c r="A10" s="547"/>
      <c r="B10" s="548"/>
      <c r="C10" s="549"/>
      <c r="D10" s="549"/>
      <c r="E10" s="549"/>
      <c r="F10" s="550"/>
      <c r="G10" s="551"/>
      <c r="H10" s="552"/>
      <c r="I10" s="178">
        <v>1</v>
      </c>
      <c r="J10" s="115" t="s">
        <v>31</v>
      </c>
      <c r="K10" s="23"/>
      <c r="L10" s="23"/>
      <c r="M10" s="24">
        <f>SUM(M30:M35)</f>
        <v>12</v>
      </c>
      <c r="N10" s="179"/>
      <c r="O10" s="24"/>
      <c r="P10" s="246">
        <f>+P11+P20+P29+P36+P46+P56+P63+P70+P77+P86+P95+P104+P113+P122+P131+P140+P148+P156+P165+P175+P182+P191+P197+P203+P209+P211</f>
        <v>116653896628</v>
      </c>
      <c r="Q10" s="246">
        <f>+Q11+Q20+Q29+Q36+Q46+Q56+Q63+Q70+Q77+Q86+Q95+Q104+Q113+Q122+Q131+Q140+Q148+Q156+Q165+Q175+Q182+Q191+Q197+Q203+Q209+Q211</f>
        <v>24301208176</v>
      </c>
      <c r="R10" s="246">
        <f>+R11+R20+R29+R36+R46+R56+R63+R70+R77+R86+R95+R104+R113+R122+R131+R140+R148+R156+R165+R175+R182+R191+R197+R203+R209+R211</f>
        <v>115949801598</v>
      </c>
      <c r="S10" s="69">
        <v>42736</v>
      </c>
      <c r="T10" s="34">
        <v>42794</v>
      </c>
      <c r="U10" s="146">
        <f>ROUND((T10-S10)/7,0)</f>
        <v>8</v>
      </c>
      <c r="V10" s="180"/>
      <c r="W10" s="172">
        <f>+W11+W20+W29+W36+W46+W56+W63+W70+W77+W86+W95+W104+W113+W122+W131+W140+W148+W156+W165+W175+W182+W191+W197+W203+W209+W211</f>
        <v>115049242590</v>
      </c>
      <c r="X10" s="247">
        <f>+X11+X20+X29+X36+X46+X56+X63+X70+X77+X86+X95+X104+X113+X122+X131+X140+X148+X156+X165+X175+X182+X191+X197+X203+X209+X211</f>
        <v>19491727806</v>
      </c>
      <c r="Y10" s="105" t="s">
        <v>27</v>
      </c>
      <c r="Z10" s="181"/>
      <c r="AA10" s="182"/>
      <c r="AB10" s="182"/>
      <c r="AC10" s="167">
        <f>+O10-Z10</f>
        <v>0</v>
      </c>
      <c r="AD10" s="107">
        <f>+(AD11+AD20+AD29+AD36+AD46+AD56+AD63+AD70+AD77+AD86+AD95+AD104+AD113+AD122+AD131+AD140+AD148+AD156+AD165+AD175+AD182+AD191+AD197+AD203+AD209+AD211+AD214+AD220+AD227+AD246+AD249+AD251)/32</f>
        <v>0.8564060779238406</v>
      </c>
      <c r="AE10" s="107">
        <f>+(AE11+AE20+AE29+AE36+AE46+AE56+AE63+AE70+AE77+AE86+AE95+AE104+AE113+AE122+AE131+AE140+AE148+AE156+AE165+AE175+AE182+AE191+AE197+AE203+AE209)/25</f>
        <v>0.8</v>
      </c>
      <c r="AF10" s="187">
        <f>+W10/R10</f>
        <v>0.99223319923286935</v>
      </c>
      <c r="AG10" s="41"/>
    </row>
    <row r="11" spans="1:34" ht="54.75" customHeight="1" thickBot="1" x14ac:dyDescent="0.25">
      <c r="A11" s="678" t="s">
        <v>262</v>
      </c>
      <c r="B11" s="678"/>
      <c r="C11" s="678" t="s">
        <v>263</v>
      </c>
      <c r="D11" s="678" t="s">
        <v>264</v>
      </c>
      <c r="E11" s="678" t="s">
        <v>265</v>
      </c>
      <c r="F11" s="678" t="s">
        <v>266</v>
      </c>
      <c r="G11" s="678" t="s">
        <v>267</v>
      </c>
      <c r="H11" s="678" t="s">
        <v>268</v>
      </c>
      <c r="I11" s="125">
        <v>1.1000000000000001</v>
      </c>
      <c r="J11" s="3" t="s">
        <v>269</v>
      </c>
      <c r="K11" s="3" t="s">
        <v>270</v>
      </c>
      <c r="L11" s="3"/>
      <c r="M11" s="4">
        <f>SUM(M12:M19)</f>
        <v>14</v>
      </c>
      <c r="N11" s="4" t="s">
        <v>271</v>
      </c>
      <c r="O11" s="248">
        <v>1575</v>
      </c>
      <c r="P11" s="121">
        <v>5872260116</v>
      </c>
      <c r="Q11" s="6">
        <v>0</v>
      </c>
      <c r="R11" s="121">
        <v>5872260116</v>
      </c>
      <c r="S11" s="162">
        <v>43048</v>
      </c>
      <c r="T11" s="163">
        <v>43100</v>
      </c>
      <c r="U11" s="160">
        <f>ROUND((T11-S11)/7,0)</f>
        <v>7</v>
      </c>
      <c r="V11" s="4">
        <f>SUM(V12:V19)</f>
        <v>11</v>
      </c>
      <c r="W11" s="249">
        <v>5872259777</v>
      </c>
      <c r="X11" s="154">
        <v>0</v>
      </c>
      <c r="Y11" s="206" t="s">
        <v>272</v>
      </c>
      <c r="Z11" s="155">
        <v>1575</v>
      </c>
      <c r="AA11" s="162">
        <v>43048</v>
      </c>
      <c r="AB11" s="163">
        <v>43100</v>
      </c>
      <c r="AC11" s="250">
        <f>+O11-Z11</f>
        <v>0</v>
      </c>
      <c r="AD11" s="251">
        <f>+V11/M11</f>
        <v>0.7857142857142857</v>
      </c>
      <c r="AE11" s="252">
        <f>+Z11/O11</f>
        <v>1</v>
      </c>
      <c r="AF11" s="253">
        <f>+W11/R11</f>
        <v>0.99999994227094968</v>
      </c>
      <c r="AG11" s="723" t="s">
        <v>273</v>
      </c>
    </row>
    <row r="12" spans="1:34" ht="54.75" customHeight="1" thickBot="1" x14ac:dyDescent="0.25">
      <c r="A12" s="722"/>
      <c r="B12" s="678"/>
      <c r="C12" s="722"/>
      <c r="D12" s="722"/>
      <c r="E12" s="722"/>
      <c r="F12" s="678"/>
      <c r="G12" s="722"/>
      <c r="H12" s="722"/>
      <c r="I12" s="126" t="s">
        <v>2</v>
      </c>
      <c r="J12" s="19" t="s">
        <v>274</v>
      </c>
      <c r="K12" s="19" t="s">
        <v>270</v>
      </c>
      <c r="L12" s="19" t="s">
        <v>17</v>
      </c>
      <c r="M12" s="7">
        <v>1</v>
      </c>
      <c r="N12" s="7" t="s">
        <v>0</v>
      </c>
      <c r="O12" s="725" t="s">
        <v>84</v>
      </c>
      <c r="P12" s="726"/>
      <c r="Q12" s="726"/>
      <c r="R12" s="727"/>
      <c r="S12" s="71"/>
      <c r="T12" s="8"/>
      <c r="U12" s="13">
        <f>ROUND((T12-S12)/7,0)</f>
        <v>0</v>
      </c>
      <c r="V12" s="137">
        <v>1</v>
      </c>
      <c r="W12" s="635" t="s">
        <v>84</v>
      </c>
      <c r="X12" s="635"/>
      <c r="Y12" s="635"/>
      <c r="Z12" s="635"/>
      <c r="AA12" s="635"/>
      <c r="AB12" s="635"/>
      <c r="AC12" s="636"/>
      <c r="AD12" s="254">
        <f>+V12/M108</f>
        <v>1</v>
      </c>
      <c r="AE12" s="608"/>
      <c r="AF12" s="609"/>
      <c r="AG12" s="724"/>
    </row>
    <row r="13" spans="1:34" ht="54.75" customHeight="1" thickBot="1" x14ac:dyDescent="0.25">
      <c r="A13" s="722"/>
      <c r="B13" s="678"/>
      <c r="C13" s="722"/>
      <c r="D13" s="722"/>
      <c r="E13" s="722"/>
      <c r="F13" s="678"/>
      <c r="G13" s="722"/>
      <c r="H13" s="722"/>
      <c r="I13" s="127" t="s">
        <v>3</v>
      </c>
      <c r="J13" s="20" t="s">
        <v>275</v>
      </c>
      <c r="K13" s="20" t="s">
        <v>270</v>
      </c>
      <c r="L13" s="20" t="s">
        <v>17</v>
      </c>
      <c r="M13" s="12">
        <v>1</v>
      </c>
      <c r="N13" s="12" t="s">
        <v>153</v>
      </c>
      <c r="O13" s="728"/>
      <c r="P13" s="729"/>
      <c r="Q13" s="729"/>
      <c r="R13" s="730"/>
      <c r="S13" s="71"/>
      <c r="T13" s="8"/>
      <c r="U13" s="14">
        <f>ROUND((T13-S13)/7,0)</f>
        <v>0</v>
      </c>
      <c r="V13" s="138">
        <v>1</v>
      </c>
      <c r="W13" s="635"/>
      <c r="X13" s="635"/>
      <c r="Y13" s="635"/>
      <c r="Z13" s="635"/>
      <c r="AA13" s="635"/>
      <c r="AB13" s="635"/>
      <c r="AC13" s="636"/>
      <c r="AD13" s="254">
        <f t="shared" ref="AD13:AD19" si="0">+V13/M13</f>
        <v>1</v>
      </c>
      <c r="AE13" s="610"/>
      <c r="AF13" s="611"/>
      <c r="AG13" s="724"/>
    </row>
    <row r="14" spans="1:34" ht="54.75" customHeight="1" thickBot="1" x14ac:dyDescent="0.25">
      <c r="A14" s="722"/>
      <c r="B14" s="678"/>
      <c r="C14" s="722"/>
      <c r="D14" s="722"/>
      <c r="E14" s="722"/>
      <c r="F14" s="678"/>
      <c r="G14" s="722"/>
      <c r="H14" s="722"/>
      <c r="I14" s="126" t="s">
        <v>6</v>
      </c>
      <c r="J14" s="20" t="s">
        <v>276</v>
      </c>
      <c r="K14" s="20" t="s">
        <v>270</v>
      </c>
      <c r="L14" s="20" t="s">
        <v>17</v>
      </c>
      <c r="M14" s="12">
        <v>1</v>
      </c>
      <c r="N14" s="12" t="s">
        <v>277</v>
      </c>
      <c r="O14" s="728"/>
      <c r="P14" s="729"/>
      <c r="Q14" s="729"/>
      <c r="R14" s="730"/>
      <c r="S14" s="18"/>
      <c r="T14" s="9"/>
      <c r="U14" s="14">
        <f t="shared" ref="U14:U220" si="1">ROUND((T14-S14)/7,0)</f>
        <v>0</v>
      </c>
      <c r="V14" s="138">
        <v>1</v>
      </c>
      <c r="W14" s="635"/>
      <c r="X14" s="635"/>
      <c r="Y14" s="635"/>
      <c r="Z14" s="635"/>
      <c r="AA14" s="635"/>
      <c r="AB14" s="635"/>
      <c r="AC14" s="636"/>
      <c r="AD14" s="254">
        <f t="shared" si="0"/>
        <v>1</v>
      </c>
      <c r="AE14" s="610"/>
      <c r="AF14" s="611"/>
      <c r="AG14" s="724"/>
    </row>
    <row r="15" spans="1:34" ht="54.75" customHeight="1" thickBot="1" x14ac:dyDescent="0.25">
      <c r="A15" s="722"/>
      <c r="B15" s="678"/>
      <c r="C15" s="722"/>
      <c r="D15" s="722"/>
      <c r="E15" s="722"/>
      <c r="F15" s="678"/>
      <c r="G15" s="722"/>
      <c r="H15" s="722"/>
      <c r="I15" s="127" t="s">
        <v>7</v>
      </c>
      <c r="J15" s="20" t="s">
        <v>278</v>
      </c>
      <c r="K15" s="20" t="s">
        <v>270</v>
      </c>
      <c r="L15" s="20" t="s">
        <v>17</v>
      </c>
      <c r="M15" s="12">
        <v>1</v>
      </c>
      <c r="N15" s="12" t="s">
        <v>279</v>
      </c>
      <c r="O15" s="728"/>
      <c r="P15" s="729"/>
      <c r="Q15" s="729"/>
      <c r="R15" s="730"/>
      <c r="S15" s="18"/>
      <c r="T15" s="9"/>
      <c r="U15" s="14">
        <f t="shared" si="1"/>
        <v>0</v>
      </c>
      <c r="V15" s="138">
        <v>1</v>
      </c>
      <c r="W15" s="635"/>
      <c r="X15" s="635"/>
      <c r="Y15" s="635"/>
      <c r="Z15" s="635"/>
      <c r="AA15" s="635"/>
      <c r="AB15" s="635"/>
      <c r="AC15" s="636"/>
      <c r="AD15" s="254">
        <f t="shared" si="0"/>
        <v>1</v>
      </c>
      <c r="AE15" s="610"/>
      <c r="AF15" s="611"/>
      <c r="AG15" s="724"/>
    </row>
    <row r="16" spans="1:34" ht="54.75" customHeight="1" thickBot="1" x14ac:dyDescent="0.25">
      <c r="A16" s="722"/>
      <c r="B16" s="678"/>
      <c r="C16" s="722"/>
      <c r="D16" s="722"/>
      <c r="E16" s="722"/>
      <c r="F16" s="678"/>
      <c r="G16" s="722"/>
      <c r="H16" s="722"/>
      <c r="I16" s="126" t="s">
        <v>40</v>
      </c>
      <c r="J16" s="20" t="s">
        <v>280</v>
      </c>
      <c r="K16" s="20" t="s">
        <v>270</v>
      </c>
      <c r="L16" s="20" t="s">
        <v>17</v>
      </c>
      <c r="M16" s="12">
        <v>1</v>
      </c>
      <c r="N16" s="12" t="s">
        <v>281</v>
      </c>
      <c r="O16" s="728"/>
      <c r="P16" s="729"/>
      <c r="Q16" s="729"/>
      <c r="R16" s="730"/>
      <c r="S16" s="18"/>
      <c r="T16" s="9"/>
      <c r="U16" s="14">
        <f t="shared" si="1"/>
        <v>0</v>
      </c>
      <c r="V16" s="138">
        <v>1</v>
      </c>
      <c r="W16" s="635"/>
      <c r="X16" s="635"/>
      <c r="Y16" s="635"/>
      <c r="Z16" s="635"/>
      <c r="AA16" s="635"/>
      <c r="AB16" s="635"/>
      <c r="AC16" s="636"/>
      <c r="AD16" s="254">
        <f t="shared" si="0"/>
        <v>1</v>
      </c>
      <c r="AE16" s="610"/>
      <c r="AF16" s="611"/>
      <c r="AG16" s="724"/>
    </row>
    <row r="17" spans="1:33" ht="54.75" customHeight="1" thickBot="1" x14ac:dyDescent="0.25">
      <c r="A17" s="722"/>
      <c r="B17" s="678"/>
      <c r="C17" s="722"/>
      <c r="D17" s="722"/>
      <c r="E17" s="722"/>
      <c r="F17" s="678"/>
      <c r="G17" s="722"/>
      <c r="H17" s="722"/>
      <c r="I17" s="127" t="s">
        <v>282</v>
      </c>
      <c r="J17" s="20" t="s">
        <v>283</v>
      </c>
      <c r="K17" s="20" t="s">
        <v>270</v>
      </c>
      <c r="L17" s="20" t="s">
        <v>284</v>
      </c>
      <c r="M17" s="12">
        <v>4</v>
      </c>
      <c r="N17" s="12" t="s">
        <v>0</v>
      </c>
      <c r="O17" s="728"/>
      <c r="P17" s="729"/>
      <c r="Q17" s="729"/>
      <c r="R17" s="730"/>
      <c r="S17" s="18"/>
      <c r="T17" s="9"/>
      <c r="U17" s="14">
        <f t="shared" si="1"/>
        <v>0</v>
      </c>
      <c r="V17" s="138">
        <v>4</v>
      </c>
      <c r="W17" s="635"/>
      <c r="X17" s="635"/>
      <c r="Y17" s="635"/>
      <c r="Z17" s="635"/>
      <c r="AA17" s="635"/>
      <c r="AB17" s="635"/>
      <c r="AC17" s="636"/>
      <c r="AD17" s="254">
        <f t="shared" si="0"/>
        <v>1</v>
      </c>
      <c r="AE17" s="610"/>
      <c r="AF17" s="611"/>
      <c r="AG17" s="724"/>
    </row>
    <row r="18" spans="1:33" ht="54.75" customHeight="1" thickBot="1" x14ac:dyDescent="0.25">
      <c r="A18" s="722"/>
      <c r="B18" s="678"/>
      <c r="C18" s="722"/>
      <c r="D18" s="722"/>
      <c r="E18" s="722"/>
      <c r="F18" s="678"/>
      <c r="G18" s="722"/>
      <c r="H18" s="722"/>
      <c r="I18" s="126" t="s">
        <v>285</v>
      </c>
      <c r="J18" s="20" t="s">
        <v>286</v>
      </c>
      <c r="K18" s="20" t="s">
        <v>270</v>
      </c>
      <c r="L18" s="20" t="s">
        <v>284</v>
      </c>
      <c r="M18" s="12">
        <v>2</v>
      </c>
      <c r="N18" s="12" t="s">
        <v>287</v>
      </c>
      <c r="O18" s="728"/>
      <c r="P18" s="729"/>
      <c r="Q18" s="729"/>
      <c r="R18" s="730"/>
      <c r="S18" s="18"/>
      <c r="T18" s="9"/>
      <c r="U18" s="14">
        <f t="shared" si="1"/>
        <v>0</v>
      </c>
      <c r="V18" s="138">
        <v>2</v>
      </c>
      <c r="W18" s="635"/>
      <c r="X18" s="635"/>
      <c r="Y18" s="635"/>
      <c r="Z18" s="635"/>
      <c r="AA18" s="635"/>
      <c r="AB18" s="635"/>
      <c r="AC18" s="636"/>
      <c r="AD18" s="254">
        <f t="shared" si="0"/>
        <v>1</v>
      </c>
      <c r="AE18" s="610"/>
      <c r="AF18" s="611"/>
      <c r="AG18" s="724"/>
    </row>
    <row r="19" spans="1:33" ht="54.75" customHeight="1" thickBot="1" x14ac:dyDescent="0.25">
      <c r="A19" s="722"/>
      <c r="B19" s="678"/>
      <c r="C19" s="722"/>
      <c r="D19" s="722"/>
      <c r="E19" s="722"/>
      <c r="F19" s="678"/>
      <c r="G19" s="722"/>
      <c r="H19" s="722"/>
      <c r="I19" s="128" t="s">
        <v>288</v>
      </c>
      <c r="J19" s="222" t="s">
        <v>289</v>
      </c>
      <c r="K19" s="222" t="s">
        <v>270</v>
      </c>
      <c r="L19" s="222" t="s">
        <v>32</v>
      </c>
      <c r="M19" s="77">
        <v>3</v>
      </c>
      <c r="N19" s="77" t="s">
        <v>290</v>
      </c>
      <c r="O19" s="728"/>
      <c r="P19" s="729"/>
      <c r="Q19" s="729"/>
      <c r="R19" s="730"/>
      <c r="S19" s="18"/>
      <c r="T19" s="9"/>
      <c r="U19" s="14">
        <f t="shared" si="1"/>
        <v>0</v>
      </c>
      <c r="V19" s="138"/>
      <c r="W19" s="731"/>
      <c r="X19" s="731"/>
      <c r="Y19" s="731"/>
      <c r="Z19" s="731"/>
      <c r="AA19" s="731"/>
      <c r="AB19" s="731"/>
      <c r="AC19" s="732"/>
      <c r="AD19" s="254">
        <f t="shared" si="0"/>
        <v>0</v>
      </c>
      <c r="AE19" s="733"/>
      <c r="AF19" s="734"/>
      <c r="AG19" s="724"/>
    </row>
    <row r="20" spans="1:33" ht="54.75" customHeight="1" thickBot="1" x14ac:dyDescent="0.25">
      <c r="A20" s="678" t="s">
        <v>262</v>
      </c>
      <c r="B20" s="553"/>
      <c r="C20" s="678" t="s">
        <v>263</v>
      </c>
      <c r="D20" s="682" t="s">
        <v>264</v>
      </c>
      <c r="E20" s="682" t="s">
        <v>265</v>
      </c>
      <c r="F20" s="682" t="s">
        <v>266</v>
      </c>
      <c r="G20" s="682" t="s">
        <v>267</v>
      </c>
      <c r="H20" s="682" t="s">
        <v>268</v>
      </c>
      <c r="I20" s="164" t="s">
        <v>73</v>
      </c>
      <c r="J20" s="3" t="s">
        <v>291</v>
      </c>
      <c r="K20" s="3" t="s">
        <v>270</v>
      </c>
      <c r="L20" s="3" t="s">
        <v>17</v>
      </c>
      <c r="M20" s="108">
        <f>SUM(M21:M28)</f>
        <v>12</v>
      </c>
      <c r="N20" s="4" t="s">
        <v>292</v>
      </c>
      <c r="O20" s="108">
        <v>760</v>
      </c>
      <c r="P20" s="108">
        <v>0</v>
      </c>
      <c r="Q20" s="4">
        <v>0</v>
      </c>
      <c r="R20" s="121">
        <v>0</v>
      </c>
      <c r="S20" s="162"/>
      <c r="T20" s="163"/>
      <c r="U20" s="160">
        <f>ROUND((T20-S20)/7,0)</f>
        <v>0</v>
      </c>
      <c r="V20" s="108">
        <f>SUM(V21:V28)</f>
        <v>7</v>
      </c>
      <c r="W20" s="255">
        <v>0</v>
      </c>
      <c r="X20" s="154">
        <v>0</v>
      </c>
      <c r="Y20" s="155"/>
      <c r="Z20" s="155">
        <v>0</v>
      </c>
      <c r="AA20" s="256"/>
      <c r="AB20" s="256"/>
      <c r="AC20" s="257">
        <f>+O20-Y20</f>
        <v>760</v>
      </c>
      <c r="AD20" s="251">
        <f>+V20/M20</f>
        <v>0.58333333333333337</v>
      </c>
      <c r="AE20" s="252">
        <f>+Z20/O20</f>
        <v>0</v>
      </c>
      <c r="AF20" s="402">
        <v>0</v>
      </c>
      <c r="AG20" s="689" t="s">
        <v>293</v>
      </c>
    </row>
    <row r="21" spans="1:33" ht="54.75" customHeight="1" x14ac:dyDescent="0.2">
      <c r="A21" s="722"/>
      <c r="B21" s="553"/>
      <c r="C21" s="735"/>
      <c r="D21" s="682"/>
      <c r="E21" s="682"/>
      <c r="F21" s="682"/>
      <c r="G21" s="682"/>
      <c r="H21" s="682"/>
      <c r="I21" s="127" t="s">
        <v>74</v>
      </c>
      <c r="J21" s="259" t="s">
        <v>274</v>
      </c>
      <c r="K21" s="259" t="s">
        <v>270</v>
      </c>
      <c r="L21" s="259" t="s">
        <v>17</v>
      </c>
      <c r="M21" s="260">
        <v>1</v>
      </c>
      <c r="N21" s="260" t="s">
        <v>0</v>
      </c>
      <c r="O21" s="702" t="s">
        <v>84</v>
      </c>
      <c r="P21" s="719"/>
      <c r="Q21" s="719"/>
      <c r="R21" s="719"/>
      <c r="S21" s="9"/>
      <c r="T21" s="9"/>
      <c r="U21" s="161">
        <f t="shared" ref="U21:U28" si="2">ROUND((T21-S21)/7,0)</f>
        <v>0</v>
      </c>
      <c r="V21" s="12">
        <v>1</v>
      </c>
      <c r="W21" s="624" t="s">
        <v>84</v>
      </c>
      <c r="X21" s="625"/>
      <c r="Y21" s="625"/>
      <c r="Z21" s="625"/>
      <c r="AA21" s="625"/>
      <c r="AB21" s="625"/>
      <c r="AC21" s="626"/>
      <c r="AD21" s="148"/>
      <c r="AE21" s="21"/>
      <c r="AF21" s="403"/>
      <c r="AG21" s="689"/>
    </row>
    <row r="22" spans="1:33" ht="54.75" customHeight="1" x14ac:dyDescent="0.2">
      <c r="A22" s="722"/>
      <c r="B22" s="553"/>
      <c r="C22" s="735"/>
      <c r="D22" s="682"/>
      <c r="E22" s="682"/>
      <c r="F22" s="682"/>
      <c r="G22" s="682"/>
      <c r="H22" s="682"/>
      <c r="I22" s="127" t="s">
        <v>75</v>
      </c>
      <c r="J22" s="20" t="s">
        <v>275</v>
      </c>
      <c r="K22" s="20" t="s">
        <v>270</v>
      </c>
      <c r="L22" s="20" t="s">
        <v>17</v>
      </c>
      <c r="M22" s="12">
        <v>1</v>
      </c>
      <c r="N22" s="12" t="s">
        <v>153</v>
      </c>
      <c r="O22" s="720"/>
      <c r="P22" s="721"/>
      <c r="Q22" s="721"/>
      <c r="R22" s="721"/>
      <c r="S22" s="9"/>
      <c r="T22" s="9"/>
      <c r="U22" s="161">
        <f t="shared" si="2"/>
        <v>0</v>
      </c>
      <c r="V22" s="12">
        <v>1</v>
      </c>
      <c r="W22" s="627"/>
      <c r="X22" s="628"/>
      <c r="Y22" s="628"/>
      <c r="Z22" s="628"/>
      <c r="AA22" s="628"/>
      <c r="AB22" s="628"/>
      <c r="AC22" s="629"/>
      <c r="AD22" s="148"/>
      <c r="AE22" s="21"/>
      <c r="AF22" s="403"/>
      <c r="AG22" s="689"/>
    </row>
    <row r="23" spans="1:33" ht="54.75" customHeight="1" x14ac:dyDescent="0.2">
      <c r="A23" s="722"/>
      <c r="B23" s="553"/>
      <c r="C23" s="735"/>
      <c r="D23" s="682"/>
      <c r="E23" s="682"/>
      <c r="F23" s="682"/>
      <c r="G23" s="682"/>
      <c r="H23" s="682"/>
      <c r="I23" s="127" t="s">
        <v>76</v>
      </c>
      <c r="J23" s="20" t="s">
        <v>276</v>
      </c>
      <c r="K23" s="20" t="s">
        <v>270</v>
      </c>
      <c r="L23" s="20" t="s">
        <v>17</v>
      </c>
      <c r="M23" s="12">
        <v>1</v>
      </c>
      <c r="N23" s="12" t="s">
        <v>277</v>
      </c>
      <c r="O23" s="720"/>
      <c r="P23" s="721"/>
      <c r="Q23" s="721"/>
      <c r="R23" s="721"/>
      <c r="S23" s="9"/>
      <c r="T23" s="9"/>
      <c r="U23" s="161"/>
      <c r="V23" s="12">
        <v>1</v>
      </c>
      <c r="W23" s="627"/>
      <c r="X23" s="628"/>
      <c r="Y23" s="628"/>
      <c r="Z23" s="628"/>
      <c r="AA23" s="628"/>
      <c r="AB23" s="628"/>
      <c r="AC23" s="629"/>
      <c r="AD23" s="148"/>
      <c r="AE23" s="21"/>
      <c r="AF23" s="403"/>
      <c r="AG23" s="689"/>
    </row>
    <row r="24" spans="1:33" ht="54.75" customHeight="1" x14ac:dyDescent="0.2">
      <c r="A24" s="722"/>
      <c r="B24" s="553"/>
      <c r="C24" s="735"/>
      <c r="D24" s="682"/>
      <c r="E24" s="682"/>
      <c r="F24" s="682"/>
      <c r="G24" s="682"/>
      <c r="H24" s="682"/>
      <c r="I24" s="127" t="s">
        <v>77</v>
      </c>
      <c r="J24" s="20" t="s">
        <v>294</v>
      </c>
      <c r="K24" s="20" t="s">
        <v>270</v>
      </c>
      <c r="L24" s="20" t="s">
        <v>17</v>
      </c>
      <c r="M24" s="12">
        <v>0</v>
      </c>
      <c r="N24" s="12" t="s">
        <v>295</v>
      </c>
      <c r="O24" s="720"/>
      <c r="P24" s="721"/>
      <c r="Q24" s="721"/>
      <c r="R24" s="721"/>
      <c r="S24" s="9"/>
      <c r="T24" s="9"/>
      <c r="U24" s="161"/>
      <c r="V24" s="12">
        <v>0</v>
      </c>
      <c r="W24" s="627"/>
      <c r="X24" s="628"/>
      <c r="Y24" s="628"/>
      <c r="Z24" s="628"/>
      <c r="AA24" s="628"/>
      <c r="AB24" s="628"/>
      <c r="AC24" s="629"/>
      <c r="AD24" s="148"/>
      <c r="AE24" s="21"/>
      <c r="AF24" s="403"/>
      <c r="AG24" s="689"/>
    </row>
    <row r="25" spans="1:33" ht="54.75" customHeight="1" x14ac:dyDescent="0.2">
      <c r="A25" s="722"/>
      <c r="B25" s="553"/>
      <c r="C25" s="735"/>
      <c r="D25" s="682"/>
      <c r="E25" s="682"/>
      <c r="F25" s="682"/>
      <c r="G25" s="682"/>
      <c r="H25" s="682"/>
      <c r="I25" s="127" t="s">
        <v>296</v>
      </c>
      <c r="J25" s="20" t="s">
        <v>297</v>
      </c>
      <c r="K25" s="20" t="s">
        <v>270</v>
      </c>
      <c r="L25" s="20" t="s">
        <v>17</v>
      </c>
      <c r="M25" s="12">
        <v>0</v>
      </c>
      <c r="N25" s="12" t="s">
        <v>295</v>
      </c>
      <c r="O25" s="720"/>
      <c r="P25" s="721"/>
      <c r="Q25" s="721"/>
      <c r="R25" s="721"/>
      <c r="S25" s="9"/>
      <c r="T25" s="9"/>
      <c r="U25" s="161"/>
      <c r="V25" s="12">
        <v>0</v>
      </c>
      <c r="W25" s="627"/>
      <c r="X25" s="628"/>
      <c r="Y25" s="628"/>
      <c r="Z25" s="628"/>
      <c r="AA25" s="628"/>
      <c r="AB25" s="628"/>
      <c r="AC25" s="629"/>
      <c r="AD25" s="148"/>
      <c r="AE25" s="21"/>
      <c r="AF25" s="403"/>
      <c r="AG25" s="689"/>
    </row>
    <row r="26" spans="1:33" ht="54.75" customHeight="1" x14ac:dyDescent="0.2">
      <c r="A26" s="722"/>
      <c r="B26" s="553"/>
      <c r="C26" s="735"/>
      <c r="D26" s="682"/>
      <c r="E26" s="682"/>
      <c r="F26" s="682"/>
      <c r="G26" s="682"/>
      <c r="H26" s="682"/>
      <c r="I26" s="127" t="s">
        <v>298</v>
      </c>
      <c r="J26" s="20" t="s">
        <v>283</v>
      </c>
      <c r="K26" s="20" t="s">
        <v>270</v>
      </c>
      <c r="L26" s="20" t="s">
        <v>17</v>
      </c>
      <c r="M26" s="12">
        <v>4</v>
      </c>
      <c r="N26" s="12" t="s">
        <v>0</v>
      </c>
      <c r="O26" s="720"/>
      <c r="P26" s="721"/>
      <c r="Q26" s="721"/>
      <c r="R26" s="721"/>
      <c r="S26" s="9"/>
      <c r="T26" s="9"/>
      <c r="U26" s="161">
        <f t="shared" si="2"/>
        <v>0</v>
      </c>
      <c r="V26" s="12">
        <v>4</v>
      </c>
      <c r="W26" s="627"/>
      <c r="X26" s="628"/>
      <c r="Y26" s="628"/>
      <c r="Z26" s="628"/>
      <c r="AA26" s="628"/>
      <c r="AB26" s="628"/>
      <c r="AC26" s="629"/>
      <c r="AD26" s="148"/>
      <c r="AE26" s="21"/>
      <c r="AF26" s="403"/>
      <c r="AG26" s="689"/>
    </row>
    <row r="27" spans="1:33" ht="54.75" customHeight="1" x14ac:dyDescent="0.2">
      <c r="A27" s="722"/>
      <c r="B27" s="553"/>
      <c r="C27" s="735"/>
      <c r="D27" s="682"/>
      <c r="E27" s="682"/>
      <c r="F27" s="682"/>
      <c r="G27" s="682"/>
      <c r="H27" s="682"/>
      <c r="I27" s="127" t="s">
        <v>299</v>
      </c>
      <c r="J27" s="20" t="s">
        <v>286</v>
      </c>
      <c r="K27" s="20" t="s">
        <v>270</v>
      </c>
      <c r="L27" s="20" t="s">
        <v>17</v>
      </c>
      <c r="M27" s="12">
        <v>2</v>
      </c>
      <c r="N27" s="12" t="s">
        <v>287</v>
      </c>
      <c r="O27" s="720"/>
      <c r="P27" s="721"/>
      <c r="Q27" s="721"/>
      <c r="R27" s="721"/>
      <c r="S27" s="9"/>
      <c r="T27" s="9"/>
      <c r="U27" s="161">
        <f t="shared" si="2"/>
        <v>0</v>
      </c>
      <c r="V27" s="12">
        <v>0</v>
      </c>
      <c r="W27" s="627"/>
      <c r="X27" s="628"/>
      <c r="Y27" s="628"/>
      <c r="Z27" s="628"/>
      <c r="AA27" s="628"/>
      <c r="AB27" s="628"/>
      <c r="AC27" s="629"/>
      <c r="AD27" s="148"/>
      <c r="AE27" s="21"/>
      <c r="AF27" s="403"/>
      <c r="AG27" s="689"/>
    </row>
    <row r="28" spans="1:33" ht="54.75" customHeight="1" thickBot="1" x14ac:dyDescent="0.25">
      <c r="A28" s="722"/>
      <c r="B28" s="553"/>
      <c r="C28" s="735"/>
      <c r="D28" s="682"/>
      <c r="E28" s="682"/>
      <c r="F28" s="682"/>
      <c r="G28" s="682"/>
      <c r="H28" s="682"/>
      <c r="I28" s="128" t="s">
        <v>300</v>
      </c>
      <c r="J28" s="222" t="s">
        <v>289</v>
      </c>
      <c r="K28" s="222" t="s">
        <v>270</v>
      </c>
      <c r="L28" s="222" t="s">
        <v>17</v>
      </c>
      <c r="M28" s="77">
        <v>3</v>
      </c>
      <c r="N28" s="77" t="s">
        <v>290</v>
      </c>
      <c r="O28" s="720"/>
      <c r="P28" s="721"/>
      <c r="Q28" s="721"/>
      <c r="R28" s="721"/>
      <c r="S28" s="78"/>
      <c r="T28" s="78"/>
      <c r="U28" s="261">
        <f t="shared" si="2"/>
        <v>0</v>
      </c>
      <c r="V28" s="77">
        <v>0</v>
      </c>
      <c r="W28" s="627"/>
      <c r="X28" s="628"/>
      <c r="Y28" s="628"/>
      <c r="Z28" s="628"/>
      <c r="AA28" s="628"/>
      <c r="AB28" s="628"/>
      <c r="AC28" s="629"/>
      <c r="AD28" s="262"/>
      <c r="AE28" s="35"/>
      <c r="AF28" s="404"/>
      <c r="AG28" s="689"/>
    </row>
    <row r="29" spans="1:33" ht="54.75" customHeight="1" thickBot="1" x14ac:dyDescent="0.25">
      <c r="A29" s="682" t="s">
        <v>881</v>
      </c>
      <c r="B29" s="554"/>
      <c r="C29" s="682" t="s">
        <v>263</v>
      </c>
      <c r="D29" s="682" t="s">
        <v>264</v>
      </c>
      <c r="E29" s="682" t="s">
        <v>265</v>
      </c>
      <c r="F29" s="682" t="s">
        <v>266</v>
      </c>
      <c r="G29" s="682" t="s">
        <v>267</v>
      </c>
      <c r="H29" s="682" t="s">
        <v>268</v>
      </c>
      <c r="I29" s="125">
        <v>1.3</v>
      </c>
      <c r="J29" s="3" t="s">
        <v>301</v>
      </c>
      <c r="K29" s="3" t="s">
        <v>270</v>
      </c>
      <c r="L29" s="3" t="s">
        <v>17</v>
      </c>
      <c r="M29" s="108">
        <f>SUM(M30:M35)</f>
        <v>12</v>
      </c>
      <c r="N29" s="4" t="s">
        <v>302</v>
      </c>
      <c r="O29" s="108">
        <v>1</v>
      </c>
      <c r="P29" s="263">
        <v>300000000</v>
      </c>
      <c r="Q29" s="4">
        <v>0</v>
      </c>
      <c r="R29" s="264">
        <v>300000000</v>
      </c>
      <c r="S29" s="80">
        <v>43070</v>
      </c>
      <c r="T29" s="80">
        <v>43100</v>
      </c>
      <c r="U29" s="25">
        <f>ROUND((T29-S29)/7,0)</f>
        <v>4</v>
      </c>
      <c r="V29" s="4">
        <f>SUM(V30:V35)</f>
        <v>10</v>
      </c>
      <c r="W29" s="264">
        <v>286068436</v>
      </c>
      <c r="X29" s="4">
        <v>0</v>
      </c>
      <c r="Y29" s="265" t="s">
        <v>303</v>
      </c>
      <c r="Z29" s="25">
        <v>1</v>
      </c>
      <c r="AA29" s="266">
        <v>43073</v>
      </c>
      <c r="AB29" s="266">
        <v>43100</v>
      </c>
      <c r="AC29" s="267">
        <f>+O29-Z29</f>
        <v>0</v>
      </c>
      <c r="AD29" s="268">
        <f>+V29/M29</f>
        <v>0.83333333333333337</v>
      </c>
      <c r="AE29" s="152">
        <f>+Z29/O29</f>
        <v>1</v>
      </c>
      <c r="AF29" s="269">
        <f>+W29/R29</f>
        <v>0.95356145333333331</v>
      </c>
      <c r="AG29" s="688" t="s">
        <v>652</v>
      </c>
    </row>
    <row r="30" spans="1:33" ht="54.75" customHeight="1" thickBot="1" x14ac:dyDescent="0.25">
      <c r="A30" s="682"/>
      <c r="B30" s="554"/>
      <c r="C30" s="682"/>
      <c r="D30" s="682"/>
      <c r="E30" s="682"/>
      <c r="F30" s="682"/>
      <c r="G30" s="682"/>
      <c r="H30" s="682"/>
      <c r="I30" s="126" t="s">
        <v>304</v>
      </c>
      <c r="J30" s="19" t="s">
        <v>274</v>
      </c>
      <c r="K30" s="19" t="s">
        <v>270</v>
      </c>
      <c r="L30" s="19" t="s">
        <v>17</v>
      </c>
      <c r="M30" s="7">
        <v>1</v>
      </c>
      <c r="N30" s="7" t="s">
        <v>0</v>
      </c>
      <c r="O30" s="270"/>
      <c r="P30" s="271"/>
      <c r="Q30" s="271"/>
      <c r="R30" s="271"/>
      <c r="S30" s="272"/>
      <c r="T30" s="228"/>
      <c r="U30" s="273"/>
      <c r="V30" s="223">
        <v>1</v>
      </c>
      <c r="W30" s="233"/>
      <c r="X30" s="233"/>
      <c r="Y30" s="233"/>
      <c r="Z30" s="233"/>
      <c r="AA30" s="233"/>
      <c r="AB30" s="233"/>
      <c r="AC30" s="233"/>
      <c r="AD30" s="274"/>
      <c r="AE30" s="275"/>
      <c r="AF30" s="276"/>
      <c r="AG30" s="688"/>
    </row>
    <row r="31" spans="1:33" ht="54.75" customHeight="1" thickBot="1" x14ac:dyDescent="0.25">
      <c r="A31" s="682"/>
      <c r="B31" s="554"/>
      <c r="C31" s="682"/>
      <c r="D31" s="682"/>
      <c r="E31" s="682"/>
      <c r="F31" s="682"/>
      <c r="G31" s="682"/>
      <c r="H31" s="682"/>
      <c r="I31" s="127" t="s">
        <v>305</v>
      </c>
      <c r="J31" s="20" t="s">
        <v>275</v>
      </c>
      <c r="K31" s="20" t="s">
        <v>270</v>
      </c>
      <c r="L31" s="20" t="s">
        <v>17</v>
      </c>
      <c r="M31" s="12">
        <v>1</v>
      </c>
      <c r="N31" s="7" t="s">
        <v>0</v>
      </c>
      <c r="O31" s="270"/>
      <c r="P31" s="271"/>
      <c r="Q31" s="271"/>
      <c r="R31" s="271"/>
      <c r="S31" s="272"/>
      <c r="T31" s="228"/>
      <c r="U31" s="273"/>
      <c r="V31" s="223">
        <v>1</v>
      </c>
      <c r="W31" s="233"/>
      <c r="X31" s="233"/>
      <c r="Y31" s="233"/>
      <c r="Z31" s="233"/>
      <c r="AA31" s="233"/>
      <c r="AB31" s="233"/>
      <c r="AC31" s="233"/>
      <c r="AD31" s="274"/>
      <c r="AE31" s="275"/>
      <c r="AF31" s="276"/>
      <c r="AG31" s="688"/>
    </row>
    <row r="32" spans="1:33" ht="54.75" customHeight="1" thickBot="1" x14ac:dyDescent="0.25">
      <c r="A32" s="682"/>
      <c r="B32" s="554"/>
      <c r="C32" s="682"/>
      <c r="D32" s="682"/>
      <c r="E32" s="682"/>
      <c r="F32" s="682"/>
      <c r="G32" s="682"/>
      <c r="H32" s="682"/>
      <c r="I32" s="127" t="s">
        <v>306</v>
      </c>
      <c r="J32" s="20" t="s">
        <v>276</v>
      </c>
      <c r="K32" s="20" t="s">
        <v>270</v>
      </c>
      <c r="L32" s="20" t="s">
        <v>17</v>
      </c>
      <c r="M32" s="12">
        <v>1</v>
      </c>
      <c r="N32" s="7" t="s">
        <v>277</v>
      </c>
      <c r="O32" s="270"/>
      <c r="P32" s="271"/>
      <c r="Q32" s="271"/>
      <c r="R32" s="271"/>
      <c r="S32" s="272"/>
      <c r="T32" s="228"/>
      <c r="U32" s="273"/>
      <c r="V32" s="223">
        <v>1</v>
      </c>
      <c r="W32" s="233"/>
      <c r="X32" s="233"/>
      <c r="Y32" s="233"/>
      <c r="Z32" s="233"/>
      <c r="AA32" s="233"/>
      <c r="AB32" s="233"/>
      <c r="AC32" s="233"/>
      <c r="AD32" s="274"/>
      <c r="AE32" s="275"/>
      <c r="AF32" s="276"/>
      <c r="AG32" s="688"/>
    </row>
    <row r="33" spans="1:33" ht="54.75" customHeight="1" thickBot="1" x14ac:dyDescent="0.25">
      <c r="A33" s="682"/>
      <c r="B33" s="554"/>
      <c r="C33" s="682"/>
      <c r="D33" s="682"/>
      <c r="E33" s="682"/>
      <c r="F33" s="682"/>
      <c r="G33" s="682"/>
      <c r="H33" s="682"/>
      <c r="I33" s="127" t="s">
        <v>307</v>
      </c>
      <c r="J33" s="20" t="s">
        <v>283</v>
      </c>
      <c r="K33" s="20" t="s">
        <v>270</v>
      </c>
      <c r="L33" s="20" t="s">
        <v>17</v>
      </c>
      <c r="M33" s="12">
        <v>4</v>
      </c>
      <c r="N33" s="12" t="s">
        <v>0</v>
      </c>
      <c r="O33" s="270"/>
      <c r="P33" s="271"/>
      <c r="Q33" s="271"/>
      <c r="R33" s="271"/>
      <c r="S33" s="272"/>
      <c r="T33" s="228"/>
      <c r="U33" s="273"/>
      <c r="V33" s="223">
        <v>4</v>
      </c>
      <c r="W33" s="233"/>
      <c r="X33" s="233"/>
      <c r="Y33" s="233"/>
      <c r="Z33" s="233"/>
      <c r="AA33" s="233"/>
      <c r="AB33" s="233"/>
      <c r="AC33" s="233"/>
      <c r="AD33" s="274"/>
      <c r="AE33" s="275"/>
      <c r="AF33" s="276"/>
      <c r="AG33" s="688"/>
    </row>
    <row r="34" spans="1:33" ht="54.75" customHeight="1" thickBot="1" x14ac:dyDescent="0.25">
      <c r="A34" s="682"/>
      <c r="B34" s="554"/>
      <c r="C34" s="682"/>
      <c r="D34" s="682"/>
      <c r="E34" s="682"/>
      <c r="F34" s="682"/>
      <c r="G34" s="682"/>
      <c r="H34" s="682"/>
      <c r="I34" s="128" t="s">
        <v>308</v>
      </c>
      <c r="J34" s="222" t="s">
        <v>286</v>
      </c>
      <c r="K34" s="222" t="s">
        <v>270</v>
      </c>
      <c r="L34" s="222" t="s">
        <v>17</v>
      </c>
      <c r="M34" s="77">
        <v>2</v>
      </c>
      <c r="N34" s="12" t="s">
        <v>287</v>
      </c>
      <c r="O34" s="270"/>
      <c r="P34" s="271"/>
      <c r="Q34" s="271"/>
      <c r="R34" s="271"/>
      <c r="S34" s="272"/>
      <c r="T34" s="228"/>
      <c r="U34" s="273"/>
      <c r="V34" s="223">
        <v>2</v>
      </c>
      <c r="W34" s="233"/>
      <c r="X34" s="233"/>
      <c r="Y34" s="233"/>
      <c r="Z34" s="233"/>
      <c r="AA34" s="233"/>
      <c r="AB34" s="233"/>
      <c r="AC34" s="233"/>
      <c r="AD34" s="274"/>
      <c r="AE34" s="275"/>
      <c r="AF34" s="276"/>
      <c r="AG34" s="688"/>
    </row>
    <row r="35" spans="1:33" ht="54.75" customHeight="1" thickBot="1" x14ac:dyDescent="0.25">
      <c r="A35" s="682"/>
      <c r="B35" s="554"/>
      <c r="C35" s="682"/>
      <c r="D35" s="682"/>
      <c r="E35" s="682"/>
      <c r="F35" s="682"/>
      <c r="G35" s="682"/>
      <c r="H35" s="682"/>
      <c r="I35" s="128" t="s">
        <v>309</v>
      </c>
      <c r="J35" s="222" t="s">
        <v>289</v>
      </c>
      <c r="K35" s="222" t="s">
        <v>270</v>
      </c>
      <c r="L35" s="222" t="s">
        <v>17</v>
      </c>
      <c r="M35" s="77">
        <v>3</v>
      </c>
      <c r="N35" s="77" t="s">
        <v>290</v>
      </c>
      <c r="O35" s="237"/>
      <c r="P35" s="238"/>
      <c r="Q35" s="238"/>
      <c r="R35" s="238"/>
      <c r="S35" s="272"/>
      <c r="T35" s="228"/>
      <c r="U35" s="273"/>
      <c r="V35" s="223">
        <v>1</v>
      </c>
      <c r="W35" s="233"/>
      <c r="X35" s="233"/>
      <c r="Y35" s="233"/>
      <c r="Z35" s="233"/>
      <c r="AA35" s="233"/>
      <c r="AB35" s="233"/>
      <c r="AC35" s="233"/>
      <c r="AD35" s="274"/>
      <c r="AE35" s="275"/>
      <c r="AF35" s="276"/>
      <c r="AG35" s="684"/>
    </row>
    <row r="36" spans="1:33" ht="54.75" customHeight="1" thickBot="1" x14ac:dyDescent="0.25">
      <c r="A36" s="682" t="s">
        <v>881</v>
      </c>
      <c r="B36" s="553"/>
      <c r="C36" s="682" t="s">
        <v>263</v>
      </c>
      <c r="D36" s="682" t="s">
        <v>264</v>
      </c>
      <c r="E36" s="682" t="s">
        <v>265</v>
      </c>
      <c r="F36" s="682" t="s">
        <v>266</v>
      </c>
      <c r="G36" s="682" t="s">
        <v>267</v>
      </c>
      <c r="H36" s="682" t="s">
        <v>268</v>
      </c>
      <c r="I36" s="125">
        <v>1.4</v>
      </c>
      <c r="J36" s="3" t="s">
        <v>310</v>
      </c>
      <c r="K36" s="3" t="s">
        <v>270</v>
      </c>
      <c r="L36" s="3" t="s">
        <v>17</v>
      </c>
      <c r="M36" s="108">
        <f>SUM(M37:M45)</f>
        <v>8</v>
      </c>
      <c r="N36" s="4" t="s">
        <v>302</v>
      </c>
      <c r="O36" s="108">
        <v>0</v>
      </c>
      <c r="P36" s="108">
        <v>0</v>
      </c>
      <c r="Q36" s="4">
        <v>0</v>
      </c>
      <c r="R36" s="277">
        <v>0</v>
      </c>
      <c r="S36" s="80">
        <v>0</v>
      </c>
      <c r="T36" s="80">
        <v>0</v>
      </c>
      <c r="U36" s="25">
        <f>ROUND((T36-S36)/7,0)</f>
        <v>0</v>
      </c>
      <c r="V36" s="4">
        <f>SUM(V37:V45)</f>
        <v>8</v>
      </c>
      <c r="W36" s="264">
        <v>0</v>
      </c>
      <c r="X36" s="4">
        <v>0</v>
      </c>
      <c r="Y36" s="25">
        <v>0</v>
      </c>
      <c r="Z36" s="25">
        <v>0</v>
      </c>
      <c r="AA36" s="25">
        <v>0</v>
      </c>
      <c r="AB36" s="25">
        <v>0</v>
      </c>
      <c r="AC36" s="4">
        <f>+O36-Y36</f>
        <v>0</v>
      </c>
      <c r="AD36" s="268">
        <f>+V36/M36</f>
        <v>1</v>
      </c>
      <c r="AE36" s="152">
        <v>0</v>
      </c>
      <c r="AF36" s="269">
        <v>0</v>
      </c>
      <c r="AG36" s="683" t="s">
        <v>311</v>
      </c>
    </row>
    <row r="37" spans="1:33" ht="54.75" customHeight="1" thickBot="1" x14ac:dyDescent="0.25">
      <c r="A37" s="682"/>
      <c r="B37" s="553"/>
      <c r="C37" s="682"/>
      <c r="D37" s="682"/>
      <c r="E37" s="682"/>
      <c r="F37" s="682"/>
      <c r="G37" s="682"/>
      <c r="H37" s="682"/>
      <c r="I37" s="126" t="s">
        <v>312</v>
      </c>
      <c r="J37" s="19" t="s">
        <v>313</v>
      </c>
      <c r="K37" s="19" t="s">
        <v>270</v>
      </c>
      <c r="L37" s="19" t="s">
        <v>17</v>
      </c>
      <c r="M37" s="7">
        <v>1</v>
      </c>
      <c r="N37" s="7" t="s">
        <v>0</v>
      </c>
      <c r="O37" s="270"/>
      <c r="P37" s="271"/>
      <c r="Q37" s="271"/>
      <c r="R37" s="271"/>
      <c r="S37" s="272"/>
      <c r="T37" s="228"/>
      <c r="U37" s="273"/>
      <c r="V37" s="223">
        <v>1</v>
      </c>
      <c r="W37" s="233"/>
      <c r="X37" s="233"/>
      <c r="Y37" s="233"/>
      <c r="Z37" s="233"/>
      <c r="AA37" s="233"/>
      <c r="AB37" s="233"/>
      <c r="AC37" s="233"/>
      <c r="AD37" s="274"/>
      <c r="AE37" s="275"/>
      <c r="AF37" s="276"/>
      <c r="AG37" s="688"/>
    </row>
    <row r="38" spans="1:33" ht="54.75" customHeight="1" thickBot="1" x14ac:dyDescent="0.25">
      <c r="A38" s="682"/>
      <c r="B38" s="553"/>
      <c r="C38" s="682"/>
      <c r="D38" s="682"/>
      <c r="E38" s="682"/>
      <c r="F38" s="682"/>
      <c r="G38" s="682"/>
      <c r="H38" s="682"/>
      <c r="I38" s="127" t="s">
        <v>314</v>
      </c>
      <c r="J38" s="20" t="s">
        <v>315</v>
      </c>
      <c r="K38" s="20" t="s">
        <v>270</v>
      </c>
      <c r="L38" s="20" t="s">
        <v>17</v>
      </c>
      <c r="M38" s="12">
        <v>1</v>
      </c>
      <c r="N38" s="12" t="s">
        <v>0</v>
      </c>
      <c r="O38" s="270"/>
      <c r="P38" s="271"/>
      <c r="Q38" s="271"/>
      <c r="R38" s="271"/>
      <c r="S38" s="272"/>
      <c r="T38" s="228"/>
      <c r="U38" s="273"/>
      <c r="V38" s="223">
        <v>1</v>
      </c>
      <c r="W38" s="233"/>
      <c r="X38" s="233"/>
      <c r="Y38" s="233"/>
      <c r="Z38" s="233"/>
      <c r="AA38" s="233"/>
      <c r="AB38" s="233"/>
      <c r="AC38" s="233"/>
      <c r="AD38" s="274"/>
      <c r="AE38" s="275"/>
      <c r="AF38" s="276"/>
      <c r="AG38" s="688"/>
    </row>
    <row r="39" spans="1:33" ht="54.75" customHeight="1" thickBot="1" x14ac:dyDescent="0.25">
      <c r="A39" s="682"/>
      <c r="B39" s="553"/>
      <c r="C39" s="682"/>
      <c r="D39" s="682"/>
      <c r="E39" s="682"/>
      <c r="F39" s="682"/>
      <c r="G39" s="682"/>
      <c r="H39" s="682"/>
      <c r="I39" s="127" t="s">
        <v>316</v>
      </c>
      <c r="J39" s="278" t="s">
        <v>317</v>
      </c>
      <c r="K39" s="20" t="s">
        <v>270</v>
      </c>
      <c r="L39" s="20" t="s">
        <v>17</v>
      </c>
      <c r="M39" s="12">
        <v>1</v>
      </c>
      <c r="N39" s="12" t="s">
        <v>0</v>
      </c>
      <c r="O39" s="270"/>
      <c r="P39" s="271"/>
      <c r="Q39" s="271"/>
      <c r="R39" s="271"/>
      <c r="S39" s="272"/>
      <c r="T39" s="228"/>
      <c r="U39" s="273"/>
      <c r="V39" s="223">
        <v>1</v>
      </c>
      <c r="W39" s="233"/>
      <c r="X39" s="233"/>
      <c r="Y39" s="233"/>
      <c r="Z39" s="233"/>
      <c r="AA39" s="233"/>
      <c r="AB39" s="233"/>
      <c r="AC39" s="233"/>
      <c r="AD39" s="274"/>
      <c r="AE39" s="275"/>
      <c r="AF39" s="276"/>
      <c r="AG39" s="688"/>
    </row>
    <row r="40" spans="1:33" ht="54.75" customHeight="1" thickBot="1" x14ac:dyDescent="0.25">
      <c r="A40" s="682"/>
      <c r="B40" s="553"/>
      <c r="C40" s="682"/>
      <c r="D40" s="682"/>
      <c r="E40" s="682"/>
      <c r="F40" s="682"/>
      <c r="G40" s="682"/>
      <c r="H40" s="682"/>
      <c r="I40" s="127" t="s">
        <v>318</v>
      </c>
      <c r="J40" s="20" t="s">
        <v>274</v>
      </c>
      <c r="K40" s="20" t="s">
        <v>270</v>
      </c>
      <c r="L40" s="20" t="s">
        <v>17</v>
      </c>
      <c r="M40" s="12">
        <v>1</v>
      </c>
      <c r="N40" s="12" t="s">
        <v>0</v>
      </c>
      <c r="O40" s="270"/>
      <c r="P40" s="271"/>
      <c r="Q40" s="271"/>
      <c r="R40" s="271"/>
      <c r="S40" s="272"/>
      <c r="T40" s="228"/>
      <c r="U40" s="273"/>
      <c r="V40" s="223">
        <v>1</v>
      </c>
      <c r="W40" s="233"/>
      <c r="X40" s="233"/>
      <c r="Y40" s="233"/>
      <c r="Z40" s="233"/>
      <c r="AA40" s="233"/>
      <c r="AB40" s="233"/>
      <c r="AC40" s="233"/>
      <c r="AD40" s="274"/>
      <c r="AE40" s="275"/>
      <c r="AF40" s="276"/>
      <c r="AG40" s="688"/>
    </row>
    <row r="41" spans="1:33" ht="54.75" customHeight="1" thickBot="1" x14ac:dyDescent="0.25">
      <c r="A41" s="682"/>
      <c r="B41" s="553"/>
      <c r="C41" s="682"/>
      <c r="D41" s="682"/>
      <c r="E41" s="682"/>
      <c r="F41" s="682"/>
      <c r="G41" s="682"/>
      <c r="H41" s="682"/>
      <c r="I41" s="127" t="s">
        <v>319</v>
      </c>
      <c r="J41" s="20" t="s">
        <v>275</v>
      </c>
      <c r="K41" s="20" t="s">
        <v>270</v>
      </c>
      <c r="L41" s="20" t="s">
        <v>17</v>
      </c>
      <c r="M41" s="12">
        <v>0</v>
      </c>
      <c r="N41" s="12" t="s">
        <v>0</v>
      </c>
      <c r="O41" s="270"/>
      <c r="P41" s="271"/>
      <c r="Q41" s="271"/>
      <c r="R41" s="271"/>
      <c r="S41" s="272"/>
      <c r="T41" s="228"/>
      <c r="U41" s="273"/>
      <c r="V41" s="223">
        <v>0</v>
      </c>
      <c r="W41" s="233"/>
      <c r="X41" s="233"/>
      <c r="Y41" s="233"/>
      <c r="Z41" s="233"/>
      <c r="AA41" s="233"/>
      <c r="AB41" s="233"/>
      <c r="AC41" s="233"/>
      <c r="AD41" s="274"/>
      <c r="AE41" s="275"/>
      <c r="AF41" s="276"/>
      <c r="AG41" s="688"/>
    </row>
    <row r="42" spans="1:33" ht="54.75" customHeight="1" thickBot="1" x14ac:dyDescent="0.25">
      <c r="A42" s="682"/>
      <c r="B42" s="553"/>
      <c r="C42" s="682"/>
      <c r="D42" s="682"/>
      <c r="E42" s="682"/>
      <c r="F42" s="682"/>
      <c r="G42" s="682"/>
      <c r="H42" s="682"/>
      <c r="I42" s="127" t="s">
        <v>320</v>
      </c>
      <c r="J42" s="20" t="s">
        <v>276</v>
      </c>
      <c r="K42" s="20" t="s">
        <v>270</v>
      </c>
      <c r="L42" s="20" t="s">
        <v>17</v>
      </c>
      <c r="M42" s="12">
        <v>0</v>
      </c>
      <c r="N42" s="12" t="s">
        <v>277</v>
      </c>
      <c r="O42" s="270"/>
      <c r="P42" s="271"/>
      <c r="Q42" s="271"/>
      <c r="R42" s="271"/>
      <c r="S42" s="272"/>
      <c r="T42" s="228"/>
      <c r="U42" s="273"/>
      <c r="V42" s="223">
        <v>0</v>
      </c>
      <c r="W42" s="233"/>
      <c r="X42" s="233"/>
      <c r="Y42" s="233"/>
      <c r="Z42" s="233"/>
      <c r="AA42" s="233"/>
      <c r="AB42" s="233"/>
      <c r="AC42" s="233"/>
      <c r="AD42" s="274"/>
      <c r="AE42" s="275"/>
      <c r="AF42" s="276"/>
      <c r="AG42" s="688"/>
    </row>
    <row r="43" spans="1:33" ht="54.75" customHeight="1" thickBot="1" x14ac:dyDescent="0.25">
      <c r="A43" s="682"/>
      <c r="B43" s="553"/>
      <c r="C43" s="682"/>
      <c r="D43" s="682"/>
      <c r="E43" s="682"/>
      <c r="F43" s="682"/>
      <c r="G43" s="682"/>
      <c r="H43" s="682"/>
      <c r="I43" s="127" t="s">
        <v>321</v>
      </c>
      <c r="J43" s="20" t="s">
        <v>322</v>
      </c>
      <c r="K43" s="20" t="s">
        <v>270</v>
      </c>
      <c r="L43" s="20" t="s">
        <v>17</v>
      </c>
      <c r="M43" s="12">
        <v>4</v>
      </c>
      <c r="N43" s="12" t="s">
        <v>0</v>
      </c>
      <c r="O43" s="270"/>
      <c r="P43" s="271"/>
      <c r="Q43" s="271"/>
      <c r="R43" s="271"/>
      <c r="S43" s="272"/>
      <c r="T43" s="228"/>
      <c r="U43" s="273"/>
      <c r="V43" s="223">
        <v>4</v>
      </c>
      <c r="W43" s="233"/>
      <c r="X43" s="233"/>
      <c r="Y43" s="233"/>
      <c r="Z43" s="233"/>
      <c r="AA43" s="233"/>
      <c r="AB43" s="233"/>
      <c r="AC43" s="233"/>
      <c r="AD43" s="274"/>
      <c r="AE43" s="275"/>
      <c r="AF43" s="276"/>
      <c r="AG43" s="688"/>
    </row>
    <row r="44" spans="1:33" ht="54.75" customHeight="1" thickBot="1" x14ac:dyDescent="0.25">
      <c r="A44" s="682"/>
      <c r="B44" s="553"/>
      <c r="C44" s="682"/>
      <c r="D44" s="682"/>
      <c r="E44" s="682"/>
      <c r="F44" s="682"/>
      <c r="G44" s="682"/>
      <c r="H44" s="682"/>
      <c r="I44" s="127" t="s">
        <v>323</v>
      </c>
      <c r="J44" s="20" t="s">
        <v>286</v>
      </c>
      <c r="K44" s="20" t="s">
        <v>270</v>
      </c>
      <c r="L44" s="20" t="s">
        <v>17</v>
      </c>
      <c r="M44" s="12">
        <v>0</v>
      </c>
      <c r="N44" s="12" t="s">
        <v>0</v>
      </c>
      <c r="O44" s="270"/>
      <c r="P44" s="271"/>
      <c r="Q44" s="271"/>
      <c r="R44" s="271"/>
      <c r="S44" s="272"/>
      <c r="T44" s="228"/>
      <c r="U44" s="273"/>
      <c r="V44" s="223">
        <v>0</v>
      </c>
      <c r="W44" s="233"/>
      <c r="X44" s="233"/>
      <c r="Y44" s="233"/>
      <c r="Z44" s="233"/>
      <c r="AA44" s="233"/>
      <c r="AB44" s="233"/>
      <c r="AC44" s="233"/>
      <c r="AD44" s="274"/>
      <c r="AE44" s="275"/>
      <c r="AF44" s="276"/>
      <c r="AG44" s="688"/>
    </row>
    <row r="45" spans="1:33" ht="54.75" customHeight="1" thickBot="1" x14ac:dyDescent="0.25">
      <c r="A45" s="682"/>
      <c r="B45" s="553"/>
      <c r="C45" s="682"/>
      <c r="D45" s="682"/>
      <c r="E45" s="682"/>
      <c r="F45" s="682"/>
      <c r="G45" s="682"/>
      <c r="H45" s="682"/>
      <c r="I45" s="128" t="s">
        <v>324</v>
      </c>
      <c r="J45" s="20" t="s">
        <v>289</v>
      </c>
      <c r="K45" s="20" t="s">
        <v>270</v>
      </c>
      <c r="L45" s="20" t="s">
        <v>17</v>
      </c>
      <c r="M45" s="12">
        <v>0</v>
      </c>
      <c r="N45" s="12" t="s">
        <v>325</v>
      </c>
      <c r="O45" s="270"/>
      <c r="P45" s="271"/>
      <c r="Q45" s="271"/>
      <c r="R45" s="271"/>
      <c r="S45" s="272"/>
      <c r="T45" s="228"/>
      <c r="U45" s="273"/>
      <c r="V45" s="223">
        <v>0</v>
      </c>
      <c r="W45" s="233"/>
      <c r="X45" s="233"/>
      <c r="Y45" s="233"/>
      <c r="Z45" s="233"/>
      <c r="AA45" s="233"/>
      <c r="AB45" s="233"/>
      <c r="AC45" s="233"/>
      <c r="AD45" s="274"/>
      <c r="AE45" s="275"/>
      <c r="AF45" s="276"/>
      <c r="AG45" s="684"/>
    </row>
    <row r="46" spans="1:33" ht="54.75" customHeight="1" thickBot="1" x14ac:dyDescent="0.25">
      <c r="A46" s="682" t="s">
        <v>881</v>
      </c>
      <c r="B46" s="553"/>
      <c r="C46" s="682" t="s">
        <v>263</v>
      </c>
      <c r="D46" s="682" t="s">
        <v>264</v>
      </c>
      <c r="E46" s="682" t="s">
        <v>265</v>
      </c>
      <c r="F46" s="682" t="s">
        <v>266</v>
      </c>
      <c r="G46" s="682" t="s">
        <v>267</v>
      </c>
      <c r="H46" s="682" t="s">
        <v>268</v>
      </c>
      <c r="I46" s="125">
        <v>1.5</v>
      </c>
      <c r="J46" s="165" t="s">
        <v>326</v>
      </c>
      <c r="K46" s="165" t="s">
        <v>270</v>
      </c>
      <c r="L46" s="165"/>
      <c r="M46" s="279">
        <f>SUM(M47:M55)</f>
        <v>2</v>
      </c>
      <c r="N46" s="280" t="s">
        <v>302</v>
      </c>
      <c r="O46" s="108">
        <v>0</v>
      </c>
      <c r="P46" s="108">
        <v>0</v>
      </c>
      <c r="Q46" s="4">
        <v>0</v>
      </c>
      <c r="R46" s="121">
        <v>0</v>
      </c>
      <c r="S46" s="162"/>
      <c r="T46" s="163"/>
      <c r="U46" s="281">
        <f>ROUND((T46-S46)/7,0)</f>
        <v>0</v>
      </c>
      <c r="V46" s="153">
        <f>SUM(V47:V55)</f>
        <v>2</v>
      </c>
      <c r="W46" s="154"/>
      <c r="X46" s="154"/>
      <c r="Y46" s="155"/>
      <c r="Z46" s="155"/>
      <c r="AA46" s="256"/>
      <c r="AB46" s="256"/>
      <c r="AC46" s="257">
        <f>+O46-Y46</f>
        <v>0</v>
      </c>
      <c r="AD46" s="251">
        <f>+V46/M46</f>
        <v>1</v>
      </c>
      <c r="AE46" s="252">
        <v>0</v>
      </c>
      <c r="AF46" s="258">
        <v>0</v>
      </c>
      <c r="AG46" s="618"/>
    </row>
    <row r="47" spans="1:33" ht="54.75" customHeight="1" thickBot="1" x14ac:dyDescent="0.25">
      <c r="A47" s="682"/>
      <c r="B47" s="553"/>
      <c r="C47" s="682"/>
      <c r="D47" s="682"/>
      <c r="E47" s="682"/>
      <c r="F47" s="682"/>
      <c r="G47" s="682"/>
      <c r="H47" s="682"/>
      <c r="I47" s="282" t="s">
        <v>327</v>
      </c>
      <c r="J47" s="259" t="s">
        <v>328</v>
      </c>
      <c r="K47" s="259" t="s">
        <v>270</v>
      </c>
      <c r="L47" s="259" t="s">
        <v>17</v>
      </c>
      <c r="M47" s="260">
        <v>1</v>
      </c>
      <c r="N47" s="260" t="s">
        <v>0</v>
      </c>
      <c r="O47" s="270"/>
      <c r="P47" s="271"/>
      <c r="Q47" s="271"/>
      <c r="R47" s="271"/>
      <c r="S47" s="272"/>
      <c r="T47" s="228"/>
      <c r="U47" s="273"/>
      <c r="V47" s="223">
        <v>1</v>
      </c>
      <c r="W47" s="233"/>
      <c r="X47" s="233"/>
      <c r="Y47" s="233"/>
      <c r="Z47" s="233"/>
      <c r="AA47" s="233"/>
      <c r="AB47" s="233"/>
      <c r="AC47" s="233"/>
      <c r="AD47" s="274"/>
      <c r="AE47" s="275"/>
      <c r="AF47" s="276"/>
      <c r="AG47" s="690"/>
    </row>
    <row r="48" spans="1:33" ht="54.75" customHeight="1" thickBot="1" x14ac:dyDescent="0.25">
      <c r="A48" s="682"/>
      <c r="B48" s="553"/>
      <c r="C48" s="682"/>
      <c r="D48" s="682"/>
      <c r="E48" s="682"/>
      <c r="F48" s="682"/>
      <c r="G48" s="682"/>
      <c r="H48" s="682"/>
      <c r="I48" s="127" t="s">
        <v>329</v>
      </c>
      <c r="J48" s="20" t="s">
        <v>315</v>
      </c>
      <c r="K48" s="20" t="s">
        <v>270</v>
      </c>
      <c r="L48" s="20" t="s">
        <v>17</v>
      </c>
      <c r="M48" s="12">
        <v>0</v>
      </c>
      <c r="N48" s="12" t="s">
        <v>0</v>
      </c>
      <c r="O48" s="270"/>
      <c r="P48" s="271"/>
      <c r="Q48" s="271"/>
      <c r="R48" s="271"/>
      <c r="S48" s="272"/>
      <c r="T48" s="228"/>
      <c r="U48" s="273"/>
      <c r="V48" s="223">
        <v>0</v>
      </c>
      <c r="W48" s="233"/>
      <c r="X48" s="233"/>
      <c r="Y48" s="233"/>
      <c r="Z48" s="233"/>
      <c r="AA48" s="233"/>
      <c r="AB48" s="233"/>
      <c r="AC48" s="233"/>
      <c r="AD48" s="274"/>
      <c r="AE48" s="275"/>
      <c r="AF48" s="276"/>
      <c r="AG48" s="690"/>
    </row>
    <row r="49" spans="1:33" ht="54.75" customHeight="1" thickBot="1" x14ac:dyDescent="0.25">
      <c r="A49" s="682"/>
      <c r="B49" s="553"/>
      <c r="C49" s="682"/>
      <c r="D49" s="682"/>
      <c r="E49" s="682"/>
      <c r="F49" s="682"/>
      <c r="G49" s="682"/>
      <c r="H49" s="682"/>
      <c r="I49" s="127" t="s">
        <v>330</v>
      </c>
      <c r="J49" s="278" t="s">
        <v>317</v>
      </c>
      <c r="K49" s="20" t="s">
        <v>270</v>
      </c>
      <c r="L49" s="20" t="s">
        <v>17</v>
      </c>
      <c r="M49" s="12">
        <v>0</v>
      </c>
      <c r="N49" s="12" t="s">
        <v>0</v>
      </c>
      <c r="O49" s="270"/>
      <c r="P49" s="271"/>
      <c r="Q49" s="271"/>
      <c r="R49" s="271"/>
      <c r="S49" s="272"/>
      <c r="T49" s="228"/>
      <c r="U49" s="273"/>
      <c r="V49" s="223">
        <v>0</v>
      </c>
      <c r="W49" s="233"/>
      <c r="X49" s="233"/>
      <c r="Y49" s="233"/>
      <c r="Z49" s="233"/>
      <c r="AA49" s="233"/>
      <c r="AB49" s="233"/>
      <c r="AC49" s="233"/>
      <c r="AD49" s="274"/>
      <c r="AE49" s="275"/>
      <c r="AF49" s="276"/>
      <c r="AG49" s="690"/>
    </row>
    <row r="50" spans="1:33" ht="54.75" customHeight="1" thickBot="1" x14ac:dyDescent="0.25">
      <c r="A50" s="682"/>
      <c r="B50" s="553"/>
      <c r="C50" s="682"/>
      <c r="D50" s="682"/>
      <c r="E50" s="682"/>
      <c r="F50" s="682"/>
      <c r="G50" s="682"/>
      <c r="H50" s="682"/>
      <c r="I50" s="127" t="s">
        <v>331</v>
      </c>
      <c r="J50" s="20" t="s">
        <v>274</v>
      </c>
      <c r="K50" s="20" t="s">
        <v>270</v>
      </c>
      <c r="L50" s="20" t="s">
        <v>17</v>
      </c>
      <c r="M50" s="12">
        <v>1</v>
      </c>
      <c r="N50" s="12" t="s">
        <v>0</v>
      </c>
      <c r="O50" s="270"/>
      <c r="P50" s="271"/>
      <c r="Q50" s="271"/>
      <c r="R50" s="271"/>
      <c r="S50" s="272"/>
      <c r="T50" s="228"/>
      <c r="U50" s="273"/>
      <c r="V50" s="223">
        <v>1</v>
      </c>
      <c r="W50" s="233"/>
      <c r="X50" s="233"/>
      <c r="Y50" s="233"/>
      <c r="Z50" s="233"/>
      <c r="AA50" s="233"/>
      <c r="AB50" s="233"/>
      <c r="AC50" s="233"/>
      <c r="AD50" s="274"/>
      <c r="AE50" s="275"/>
      <c r="AF50" s="276"/>
      <c r="AG50" s="690"/>
    </row>
    <row r="51" spans="1:33" ht="54.75" customHeight="1" thickBot="1" x14ac:dyDescent="0.25">
      <c r="A51" s="682"/>
      <c r="B51" s="553"/>
      <c r="C51" s="682"/>
      <c r="D51" s="682"/>
      <c r="E51" s="682"/>
      <c r="F51" s="682"/>
      <c r="G51" s="682"/>
      <c r="H51" s="682"/>
      <c r="I51" s="127" t="s">
        <v>332</v>
      </c>
      <c r="J51" s="20" t="s">
        <v>275</v>
      </c>
      <c r="K51" s="20" t="s">
        <v>270</v>
      </c>
      <c r="L51" s="20" t="s">
        <v>17</v>
      </c>
      <c r="M51" s="12">
        <v>0</v>
      </c>
      <c r="N51" s="12" t="s">
        <v>0</v>
      </c>
      <c r="O51" s="270"/>
      <c r="P51" s="271"/>
      <c r="Q51" s="271"/>
      <c r="R51" s="271"/>
      <c r="S51" s="272"/>
      <c r="T51" s="228"/>
      <c r="U51" s="273"/>
      <c r="V51" s="223">
        <v>0</v>
      </c>
      <c r="W51" s="233"/>
      <c r="X51" s="233"/>
      <c r="Y51" s="233"/>
      <c r="Z51" s="233"/>
      <c r="AA51" s="233"/>
      <c r="AB51" s="233"/>
      <c r="AC51" s="233"/>
      <c r="AD51" s="274"/>
      <c r="AE51" s="275"/>
      <c r="AF51" s="276"/>
      <c r="AG51" s="690"/>
    </row>
    <row r="52" spans="1:33" ht="54.75" customHeight="1" thickBot="1" x14ac:dyDescent="0.25">
      <c r="A52" s="682"/>
      <c r="B52" s="553"/>
      <c r="C52" s="682"/>
      <c r="D52" s="682"/>
      <c r="E52" s="682"/>
      <c r="F52" s="682"/>
      <c r="G52" s="682"/>
      <c r="H52" s="682"/>
      <c r="I52" s="127" t="s">
        <v>333</v>
      </c>
      <c r="J52" s="20" t="s">
        <v>276</v>
      </c>
      <c r="K52" s="20" t="s">
        <v>270</v>
      </c>
      <c r="L52" s="20" t="s">
        <v>17</v>
      </c>
      <c r="M52" s="12">
        <v>0</v>
      </c>
      <c r="N52" s="12" t="s">
        <v>277</v>
      </c>
      <c r="O52" s="270"/>
      <c r="P52" s="271"/>
      <c r="Q52" s="271"/>
      <c r="R52" s="271"/>
      <c r="S52" s="272"/>
      <c r="T52" s="228"/>
      <c r="U52" s="273"/>
      <c r="V52" s="223">
        <v>0</v>
      </c>
      <c r="W52" s="233"/>
      <c r="X52" s="233"/>
      <c r="Y52" s="233"/>
      <c r="Z52" s="233"/>
      <c r="AA52" s="233"/>
      <c r="AB52" s="233"/>
      <c r="AC52" s="233"/>
      <c r="AD52" s="274"/>
      <c r="AE52" s="275"/>
      <c r="AF52" s="276"/>
      <c r="AG52" s="690"/>
    </row>
    <row r="53" spans="1:33" ht="54.75" customHeight="1" thickBot="1" x14ac:dyDescent="0.25">
      <c r="A53" s="682"/>
      <c r="B53" s="553"/>
      <c r="C53" s="682"/>
      <c r="D53" s="682"/>
      <c r="E53" s="682"/>
      <c r="F53" s="682"/>
      <c r="G53" s="682"/>
      <c r="H53" s="682"/>
      <c r="I53" s="127" t="s">
        <v>334</v>
      </c>
      <c r="J53" s="20" t="s">
        <v>322</v>
      </c>
      <c r="K53" s="20" t="s">
        <v>270</v>
      </c>
      <c r="L53" s="20" t="s">
        <v>17</v>
      </c>
      <c r="M53" s="12">
        <v>0</v>
      </c>
      <c r="N53" s="12" t="s">
        <v>0</v>
      </c>
      <c r="O53" s="270"/>
      <c r="P53" s="271"/>
      <c r="Q53" s="271"/>
      <c r="R53" s="271"/>
      <c r="S53" s="272"/>
      <c r="T53" s="228"/>
      <c r="U53" s="273"/>
      <c r="V53" s="223">
        <v>0</v>
      </c>
      <c r="W53" s="233"/>
      <c r="X53" s="233"/>
      <c r="Y53" s="233"/>
      <c r="Z53" s="233"/>
      <c r="AA53" s="233"/>
      <c r="AB53" s="233"/>
      <c r="AC53" s="233"/>
      <c r="AD53" s="274"/>
      <c r="AE53" s="275"/>
      <c r="AF53" s="276"/>
      <c r="AG53" s="690"/>
    </row>
    <row r="54" spans="1:33" ht="54.75" customHeight="1" thickBot="1" x14ac:dyDescent="0.25">
      <c r="A54" s="682"/>
      <c r="B54" s="553"/>
      <c r="C54" s="682"/>
      <c r="D54" s="682"/>
      <c r="E54" s="682"/>
      <c r="F54" s="682"/>
      <c r="G54" s="682"/>
      <c r="H54" s="682"/>
      <c r="I54" s="127" t="s">
        <v>335</v>
      </c>
      <c r="J54" s="20" t="s">
        <v>286</v>
      </c>
      <c r="K54" s="20" t="s">
        <v>270</v>
      </c>
      <c r="L54" s="20" t="s">
        <v>17</v>
      </c>
      <c r="M54" s="12">
        <v>0</v>
      </c>
      <c r="N54" s="12" t="s">
        <v>0</v>
      </c>
      <c r="O54" s="270"/>
      <c r="P54" s="271"/>
      <c r="Q54" s="271"/>
      <c r="R54" s="271"/>
      <c r="S54" s="272"/>
      <c r="T54" s="228"/>
      <c r="U54" s="273"/>
      <c r="V54" s="223">
        <v>0</v>
      </c>
      <c r="W54" s="233"/>
      <c r="X54" s="233"/>
      <c r="Y54" s="233"/>
      <c r="Z54" s="233"/>
      <c r="AA54" s="233"/>
      <c r="AB54" s="233"/>
      <c r="AC54" s="233"/>
      <c r="AD54" s="274"/>
      <c r="AE54" s="275"/>
      <c r="AF54" s="276"/>
      <c r="AG54" s="690"/>
    </row>
    <row r="55" spans="1:33" ht="54.75" customHeight="1" thickBot="1" x14ac:dyDescent="0.25">
      <c r="A55" s="682"/>
      <c r="B55" s="553"/>
      <c r="C55" s="682"/>
      <c r="D55" s="682"/>
      <c r="E55" s="682"/>
      <c r="F55" s="682"/>
      <c r="G55" s="682"/>
      <c r="H55" s="682"/>
      <c r="I55" s="127" t="s">
        <v>336</v>
      </c>
      <c r="J55" s="20" t="s">
        <v>289</v>
      </c>
      <c r="K55" s="124" t="s">
        <v>270</v>
      </c>
      <c r="L55" s="124" t="s">
        <v>17</v>
      </c>
      <c r="M55" s="77">
        <v>0</v>
      </c>
      <c r="N55" s="77" t="s">
        <v>325</v>
      </c>
      <c r="O55" s="237"/>
      <c r="P55" s="238"/>
      <c r="Q55" s="238"/>
      <c r="R55" s="238"/>
      <c r="S55" s="272"/>
      <c r="T55" s="228"/>
      <c r="U55" s="273"/>
      <c r="V55" s="223">
        <v>0</v>
      </c>
      <c r="W55" s="233"/>
      <c r="X55" s="233"/>
      <c r="Y55" s="233"/>
      <c r="Z55" s="233"/>
      <c r="AA55" s="233"/>
      <c r="AB55" s="233"/>
      <c r="AC55" s="233"/>
      <c r="AD55" s="274"/>
      <c r="AE55" s="275"/>
      <c r="AF55" s="276"/>
      <c r="AG55" s="691"/>
    </row>
    <row r="56" spans="1:33" ht="54.75" customHeight="1" thickBot="1" x14ac:dyDescent="0.25">
      <c r="A56" s="682" t="s">
        <v>881</v>
      </c>
      <c r="B56" s="553"/>
      <c r="C56" s="682" t="s">
        <v>263</v>
      </c>
      <c r="D56" s="682" t="s">
        <v>264</v>
      </c>
      <c r="E56" s="682" t="s">
        <v>265</v>
      </c>
      <c r="F56" s="682" t="s">
        <v>266</v>
      </c>
      <c r="G56" s="682" t="s">
        <v>267</v>
      </c>
      <c r="H56" s="682" t="s">
        <v>268</v>
      </c>
      <c r="I56" s="164">
        <v>1.6</v>
      </c>
      <c r="J56" s="165" t="s">
        <v>337</v>
      </c>
      <c r="K56" s="165" t="s">
        <v>270</v>
      </c>
      <c r="L56" s="283" t="s">
        <v>17</v>
      </c>
      <c r="M56" s="284">
        <f>SUM(M57:M62)</f>
        <v>12</v>
      </c>
      <c r="N56" s="4" t="s">
        <v>302</v>
      </c>
      <c r="O56" s="108">
        <v>1</v>
      </c>
      <c r="P56" s="263">
        <v>212176340</v>
      </c>
      <c r="Q56" s="4">
        <v>0</v>
      </c>
      <c r="R56" s="263">
        <v>201914707</v>
      </c>
      <c r="S56" s="81">
        <v>43080</v>
      </c>
      <c r="T56" s="80">
        <v>43100</v>
      </c>
      <c r="U56" s="285">
        <f>ROUND((T56-S56)/7,0)</f>
        <v>3</v>
      </c>
      <c r="V56" s="4">
        <f>SUM(V57:V62)</f>
        <v>9</v>
      </c>
      <c r="W56" s="286">
        <v>193710580</v>
      </c>
      <c r="X56" s="26">
        <v>0</v>
      </c>
      <c r="Y56" s="265" t="s">
        <v>338</v>
      </c>
      <c r="Z56" s="25">
        <v>1</v>
      </c>
      <c r="AA56" s="287" t="s">
        <v>339</v>
      </c>
      <c r="AB56" s="288">
        <v>43100</v>
      </c>
      <c r="AC56" s="176">
        <f>+O56-Z56</f>
        <v>0</v>
      </c>
      <c r="AD56" s="151">
        <f>+V56/M56</f>
        <v>0.75</v>
      </c>
      <c r="AE56" s="152">
        <f>+Z56/O56</f>
        <v>1</v>
      </c>
      <c r="AF56" s="175">
        <f>+W56/R56</f>
        <v>0.9593683534899714</v>
      </c>
      <c r="AG56" s="618"/>
    </row>
    <row r="57" spans="1:33" ht="54.75" customHeight="1" thickBot="1" x14ac:dyDescent="0.25">
      <c r="A57" s="682"/>
      <c r="B57" s="553"/>
      <c r="C57" s="682"/>
      <c r="D57" s="682"/>
      <c r="E57" s="682"/>
      <c r="F57" s="682"/>
      <c r="G57" s="682"/>
      <c r="H57" s="682"/>
      <c r="I57" s="282" t="s">
        <v>340</v>
      </c>
      <c r="J57" s="259" t="s">
        <v>274</v>
      </c>
      <c r="K57" s="259" t="s">
        <v>270</v>
      </c>
      <c r="L57" s="259" t="s">
        <v>17</v>
      </c>
      <c r="M57" s="7">
        <v>1</v>
      </c>
      <c r="N57" s="7" t="s">
        <v>0</v>
      </c>
      <c r="O57" s="270"/>
      <c r="P57" s="271"/>
      <c r="Q57" s="271"/>
      <c r="R57" s="271"/>
      <c r="S57" s="272"/>
      <c r="T57" s="228"/>
      <c r="U57" s="273"/>
      <c r="V57" s="223">
        <v>1</v>
      </c>
      <c r="W57" s="233"/>
      <c r="X57" s="233"/>
      <c r="Y57" s="233"/>
      <c r="Z57" s="233"/>
      <c r="AA57" s="233"/>
      <c r="AB57" s="233"/>
      <c r="AC57" s="233"/>
      <c r="AD57" s="274"/>
      <c r="AE57" s="275"/>
      <c r="AF57" s="276"/>
      <c r="AG57" s="690"/>
    </row>
    <row r="58" spans="1:33" ht="54.75" customHeight="1" thickBot="1" x14ac:dyDescent="0.25">
      <c r="A58" s="682"/>
      <c r="B58" s="553"/>
      <c r="C58" s="682"/>
      <c r="D58" s="682"/>
      <c r="E58" s="682"/>
      <c r="F58" s="682"/>
      <c r="G58" s="682"/>
      <c r="H58" s="682"/>
      <c r="I58" s="127" t="s">
        <v>341</v>
      </c>
      <c r="J58" s="20" t="s">
        <v>275</v>
      </c>
      <c r="K58" s="20" t="s">
        <v>270</v>
      </c>
      <c r="L58" s="20" t="s">
        <v>17</v>
      </c>
      <c r="M58" s="12">
        <v>1</v>
      </c>
      <c r="N58" s="12" t="s">
        <v>0</v>
      </c>
      <c r="O58" s="270"/>
      <c r="P58" s="271"/>
      <c r="Q58" s="271"/>
      <c r="R58" s="271"/>
      <c r="S58" s="272"/>
      <c r="T58" s="228"/>
      <c r="U58" s="273"/>
      <c r="V58" s="223">
        <v>1</v>
      </c>
      <c r="W58" s="233"/>
      <c r="X58" s="233"/>
      <c r="Y58" s="233"/>
      <c r="Z58" s="233"/>
      <c r="AA58" s="233"/>
      <c r="AB58" s="233"/>
      <c r="AC58" s="233"/>
      <c r="AD58" s="274"/>
      <c r="AE58" s="275"/>
      <c r="AF58" s="276"/>
      <c r="AG58" s="690"/>
    </row>
    <row r="59" spans="1:33" ht="54.75" customHeight="1" thickBot="1" x14ac:dyDescent="0.25">
      <c r="A59" s="682"/>
      <c r="B59" s="553"/>
      <c r="C59" s="682"/>
      <c r="D59" s="682"/>
      <c r="E59" s="682"/>
      <c r="F59" s="682"/>
      <c r="G59" s="682"/>
      <c r="H59" s="682"/>
      <c r="I59" s="127" t="s">
        <v>342</v>
      </c>
      <c r="J59" s="20" t="s">
        <v>276</v>
      </c>
      <c r="K59" s="20" t="s">
        <v>270</v>
      </c>
      <c r="L59" s="20" t="s">
        <v>17</v>
      </c>
      <c r="M59" s="12">
        <v>1</v>
      </c>
      <c r="N59" s="12" t="s">
        <v>277</v>
      </c>
      <c r="O59" s="270"/>
      <c r="P59" s="271"/>
      <c r="Q59" s="271"/>
      <c r="R59" s="271"/>
      <c r="S59" s="272"/>
      <c r="T59" s="228"/>
      <c r="U59" s="273"/>
      <c r="V59" s="223">
        <v>1</v>
      </c>
      <c r="W59" s="233"/>
      <c r="X59" s="233"/>
      <c r="Y59" s="233"/>
      <c r="Z59" s="233"/>
      <c r="AA59" s="233"/>
      <c r="AB59" s="233"/>
      <c r="AC59" s="233"/>
      <c r="AD59" s="274"/>
      <c r="AE59" s="275"/>
      <c r="AF59" s="276"/>
      <c r="AG59" s="690"/>
    </row>
    <row r="60" spans="1:33" ht="54.75" customHeight="1" thickBot="1" x14ac:dyDescent="0.25">
      <c r="A60" s="682"/>
      <c r="B60" s="553"/>
      <c r="C60" s="682"/>
      <c r="D60" s="682"/>
      <c r="E60" s="682"/>
      <c r="F60" s="682"/>
      <c r="G60" s="682"/>
      <c r="H60" s="682"/>
      <c r="I60" s="127" t="s">
        <v>343</v>
      </c>
      <c r="J60" s="20" t="s">
        <v>283</v>
      </c>
      <c r="K60" s="20" t="s">
        <v>270</v>
      </c>
      <c r="L60" s="20" t="s">
        <v>17</v>
      </c>
      <c r="M60" s="12">
        <v>4</v>
      </c>
      <c r="N60" s="12" t="s">
        <v>0</v>
      </c>
      <c r="O60" s="270"/>
      <c r="P60" s="271"/>
      <c r="Q60" s="271"/>
      <c r="R60" s="271"/>
      <c r="S60" s="272"/>
      <c r="T60" s="228"/>
      <c r="U60" s="273"/>
      <c r="V60" s="223">
        <v>4</v>
      </c>
      <c r="W60" s="233"/>
      <c r="X60" s="233"/>
      <c r="Y60" s="233"/>
      <c r="Z60" s="233"/>
      <c r="AA60" s="233"/>
      <c r="AB60" s="233"/>
      <c r="AC60" s="233"/>
      <c r="AD60" s="274"/>
      <c r="AE60" s="275"/>
      <c r="AF60" s="276"/>
      <c r="AG60" s="690"/>
    </row>
    <row r="61" spans="1:33" ht="54.75" customHeight="1" thickBot="1" x14ac:dyDescent="0.25">
      <c r="A61" s="682"/>
      <c r="B61" s="553"/>
      <c r="C61" s="682"/>
      <c r="D61" s="682"/>
      <c r="E61" s="682"/>
      <c r="F61" s="682"/>
      <c r="G61" s="682"/>
      <c r="H61" s="682"/>
      <c r="I61" s="127" t="s">
        <v>344</v>
      </c>
      <c r="J61" s="20" t="s">
        <v>286</v>
      </c>
      <c r="K61" s="20" t="s">
        <v>270</v>
      </c>
      <c r="L61" s="20" t="s">
        <v>17</v>
      </c>
      <c r="M61" s="12">
        <v>2</v>
      </c>
      <c r="N61" s="12" t="s">
        <v>287</v>
      </c>
      <c r="O61" s="270"/>
      <c r="P61" s="271"/>
      <c r="Q61" s="271"/>
      <c r="R61" s="271"/>
      <c r="S61" s="272"/>
      <c r="T61" s="228"/>
      <c r="U61" s="273"/>
      <c r="V61" s="223">
        <v>2</v>
      </c>
      <c r="W61" s="233"/>
      <c r="X61" s="233"/>
      <c r="Y61" s="233"/>
      <c r="Z61" s="233"/>
      <c r="AA61" s="233"/>
      <c r="AB61" s="233"/>
      <c r="AC61" s="233"/>
      <c r="AD61" s="274"/>
      <c r="AE61" s="275"/>
      <c r="AF61" s="276"/>
      <c r="AG61" s="701"/>
    </row>
    <row r="62" spans="1:33" ht="54.75" customHeight="1" thickBot="1" x14ac:dyDescent="0.25">
      <c r="A62" s="682"/>
      <c r="B62" s="553"/>
      <c r="C62" s="682"/>
      <c r="D62" s="682"/>
      <c r="E62" s="682"/>
      <c r="F62" s="682"/>
      <c r="G62" s="682"/>
      <c r="H62" s="682"/>
      <c r="I62" s="128" t="s">
        <v>345</v>
      </c>
      <c r="J62" s="222" t="s">
        <v>289</v>
      </c>
      <c r="K62" s="222" t="s">
        <v>270</v>
      </c>
      <c r="L62" s="222" t="s">
        <v>17</v>
      </c>
      <c r="M62" s="77">
        <v>3</v>
      </c>
      <c r="N62" s="77" t="s">
        <v>290</v>
      </c>
      <c r="O62" s="237"/>
      <c r="P62" s="238"/>
      <c r="Q62" s="238"/>
      <c r="R62" s="238"/>
      <c r="S62" s="272"/>
      <c r="T62" s="228"/>
      <c r="U62" s="273"/>
      <c r="V62" s="223">
        <v>0</v>
      </c>
      <c r="W62" s="233"/>
      <c r="X62" s="233"/>
      <c r="Y62" s="233"/>
      <c r="Z62" s="233"/>
      <c r="AA62" s="233"/>
      <c r="AB62" s="233"/>
      <c r="AC62" s="233"/>
      <c r="AD62" s="274"/>
      <c r="AE62" s="275"/>
      <c r="AF62" s="276"/>
      <c r="AG62" s="410"/>
    </row>
    <row r="63" spans="1:33" ht="54.75" customHeight="1" thickBot="1" x14ac:dyDescent="0.25">
      <c r="A63" s="682" t="s">
        <v>881</v>
      </c>
      <c r="B63" s="553"/>
      <c r="C63" s="682" t="s">
        <v>263</v>
      </c>
      <c r="D63" s="682" t="s">
        <v>264</v>
      </c>
      <c r="E63" s="682" t="s">
        <v>265</v>
      </c>
      <c r="F63" s="682" t="s">
        <v>266</v>
      </c>
      <c r="G63" s="682" t="s">
        <v>267</v>
      </c>
      <c r="H63" s="682" t="s">
        <v>268</v>
      </c>
      <c r="I63" s="125">
        <v>1.7</v>
      </c>
      <c r="J63" s="3" t="s">
        <v>346</v>
      </c>
      <c r="K63" s="3" t="s">
        <v>270</v>
      </c>
      <c r="L63" s="3" t="s">
        <v>17</v>
      </c>
      <c r="M63" s="108">
        <f>SUM(M64:M69)</f>
        <v>12</v>
      </c>
      <c r="N63" s="4" t="s">
        <v>302</v>
      </c>
      <c r="O63" s="108">
        <v>1</v>
      </c>
      <c r="P63" s="263">
        <v>296073712</v>
      </c>
      <c r="Q63" s="4">
        <v>0</v>
      </c>
      <c r="R63" s="263">
        <v>296073712</v>
      </c>
      <c r="S63" s="80">
        <v>43080</v>
      </c>
      <c r="T63" s="80">
        <v>43100</v>
      </c>
      <c r="U63" s="25">
        <f>ROUND((T63-S63)/7,0)</f>
        <v>3</v>
      </c>
      <c r="V63" s="4">
        <f>SUM(V64:V69)</f>
        <v>9</v>
      </c>
      <c r="W63" s="264">
        <v>295066450</v>
      </c>
      <c r="X63" s="4">
        <v>0</v>
      </c>
      <c r="Y63" s="265" t="s">
        <v>347</v>
      </c>
      <c r="Z63" s="25">
        <v>1</v>
      </c>
      <c r="AA63" s="25" t="s">
        <v>339</v>
      </c>
      <c r="AB63" s="266">
        <v>43100</v>
      </c>
      <c r="AC63" s="267">
        <f>+O63-Z63</f>
        <v>0</v>
      </c>
      <c r="AD63" s="268">
        <f>+V63/M63</f>
        <v>0.75</v>
      </c>
      <c r="AE63" s="152">
        <f>+Z63/O63</f>
        <v>1</v>
      </c>
      <c r="AF63" s="269">
        <f>+W63/R63</f>
        <v>0.99659793504395955</v>
      </c>
      <c r="AG63" s="411"/>
    </row>
    <row r="64" spans="1:33" ht="54.75" customHeight="1" thickBot="1" x14ac:dyDescent="0.25">
      <c r="A64" s="682"/>
      <c r="B64" s="553"/>
      <c r="C64" s="682"/>
      <c r="D64" s="682"/>
      <c r="E64" s="682"/>
      <c r="F64" s="682"/>
      <c r="G64" s="682"/>
      <c r="H64" s="682"/>
      <c r="I64" s="126" t="s">
        <v>348</v>
      </c>
      <c r="J64" s="289" t="s">
        <v>274</v>
      </c>
      <c r="K64" s="289" t="s">
        <v>270</v>
      </c>
      <c r="L64" s="289" t="s">
        <v>17</v>
      </c>
      <c r="M64" s="290">
        <v>1</v>
      </c>
      <c r="N64" s="291" t="s">
        <v>0</v>
      </c>
      <c r="O64" s="270"/>
      <c r="P64" s="271"/>
      <c r="Q64" s="271"/>
      <c r="R64" s="271"/>
      <c r="S64" s="292"/>
      <c r="T64" s="293"/>
      <c r="U64" s="294"/>
      <c r="V64" s="291">
        <v>1</v>
      </c>
      <c r="W64" s="295"/>
      <c r="X64" s="296"/>
      <c r="Y64" s="297"/>
      <c r="Z64" s="298"/>
      <c r="AA64" s="299"/>
      <c r="AB64" s="300"/>
      <c r="AC64" s="301"/>
      <c r="AD64" s="302">
        <f t="shared" ref="AD64:AD69" si="3">+V64/M64</f>
        <v>1</v>
      </c>
      <c r="AE64" s="303" t="e">
        <f t="shared" ref="AE64:AE69" si="4">+Z64/O64</f>
        <v>#DIV/0!</v>
      </c>
      <c r="AF64" s="304" t="e">
        <f t="shared" ref="AF64:AF69" si="5">+W64/R64</f>
        <v>#DIV/0!</v>
      </c>
      <c r="AG64" s="412"/>
    </row>
    <row r="65" spans="1:33" ht="54.75" customHeight="1" thickBot="1" x14ac:dyDescent="0.25">
      <c r="A65" s="682"/>
      <c r="B65" s="553"/>
      <c r="C65" s="682"/>
      <c r="D65" s="682"/>
      <c r="E65" s="682"/>
      <c r="F65" s="682"/>
      <c r="G65" s="682"/>
      <c r="H65" s="682"/>
      <c r="I65" s="129" t="s">
        <v>349</v>
      </c>
      <c r="J65" s="305" t="s">
        <v>275</v>
      </c>
      <c r="K65" s="305" t="s">
        <v>270</v>
      </c>
      <c r="L65" s="305" t="s">
        <v>17</v>
      </c>
      <c r="M65" s="306">
        <v>1</v>
      </c>
      <c r="N65" s="307" t="s">
        <v>0</v>
      </c>
      <c r="O65" s="270"/>
      <c r="P65" s="271"/>
      <c r="Q65" s="271"/>
      <c r="R65" s="271"/>
      <c r="S65" s="308"/>
      <c r="T65" s="309"/>
      <c r="U65" s="310"/>
      <c r="V65" s="311">
        <v>1</v>
      </c>
      <c r="W65" s="312"/>
      <c r="X65" s="313"/>
      <c r="Y65" s="314"/>
      <c r="Z65" s="315"/>
      <c r="AA65" s="316"/>
      <c r="AB65" s="317"/>
      <c r="AC65" s="318"/>
      <c r="AD65" s="319">
        <f t="shared" si="3"/>
        <v>1</v>
      </c>
      <c r="AE65" s="320" t="e">
        <f t="shared" si="4"/>
        <v>#DIV/0!</v>
      </c>
      <c r="AF65" s="321" t="e">
        <f t="shared" si="5"/>
        <v>#DIV/0!</v>
      </c>
      <c r="AG65" s="412"/>
    </row>
    <row r="66" spans="1:33" ht="54.75" customHeight="1" thickBot="1" x14ac:dyDescent="0.25">
      <c r="A66" s="682"/>
      <c r="B66" s="553"/>
      <c r="C66" s="682"/>
      <c r="D66" s="682"/>
      <c r="E66" s="682"/>
      <c r="F66" s="682"/>
      <c r="G66" s="682"/>
      <c r="H66" s="682"/>
      <c r="I66" s="129" t="s">
        <v>350</v>
      </c>
      <c r="J66" s="305" t="s">
        <v>276</v>
      </c>
      <c r="K66" s="305" t="s">
        <v>270</v>
      </c>
      <c r="L66" s="305" t="s">
        <v>17</v>
      </c>
      <c r="M66" s="306">
        <v>1</v>
      </c>
      <c r="N66" s="307" t="s">
        <v>277</v>
      </c>
      <c r="O66" s="270"/>
      <c r="P66" s="271"/>
      <c r="Q66" s="271"/>
      <c r="R66" s="271"/>
      <c r="S66" s="308"/>
      <c r="T66" s="309"/>
      <c r="U66" s="310"/>
      <c r="V66" s="311">
        <v>1</v>
      </c>
      <c r="W66" s="312"/>
      <c r="X66" s="313"/>
      <c r="Y66" s="314"/>
      <c r="Z66" s="315"/>
      <c r="AA66" s="316"/>
      <c r="AB66" s="317"/>
      <c r="AC66" s="318"/>
      <c r="AD66" s="319">
        <f t="shared" si="3"/>
        <v>1</v>
      </c>
      <c r="AE66" s="320" t="e">
        <f t="shared" si="4"/>
        <v>#DIV/0!</v>
      </c>
      <c r="AF66" s="321" t="e">
        <f t="shared" si="5"/>
        <v>#DIV/0!</v>
      </c>
      <c r="AG66" s="412"/>
    </row>
    <row r="67" spans="1:33" ht="54.75" customHeight="1" thickBot="1" x14ac:dyDescent="0.25">
      <c r="A67" s="682"/>
      <c r="B67" s="553"/>
      <c r="C67" s="682"/>
      <c r="D67" s="682"/>
      <c r="E67" s="682"/>
      <c r="F67" s="682"/>
      <c r="G67" s="682"/>
      <c r="H67" s="682"/>
      <c r="I67" s="129" t="s">
        <v>351</v>
      </c>
      <c r="J67" s="305" t="s">
        <v>283</v>
      </c>
      <c r="K67" s="305" t="s">
        <v>270</v>
      </c>
      <c r="L67" s="305" t="s">
        <v>17</v>
      </c>
      <c r="M67" s="306">
        <v>4</v>
      </c>
      <c r="N67" s="307" t="s">
        <v>0</v>
      </c>
      <c r="O67" s="270"/>
      <c r="P67" s="271"/>
      <c r="Q67" s="271"/>
      <c r="R67" s="271"/>
      <c r="S67" s="308"/>
      <c r="T67" s="309"/>
      <c r="U67" s="310"/>
      <c r="V67" s="311">
        <v>4</v>
      </c>
      <c r="W67" s="312"/>
      <c r="X67" s="313"/>
      <c r="Y67" s="314"/>
      <c r="Z67" s="315"/>
      <c r="AA67" s="316"/>
      <c r="AB67" s="317"/>
      <c r="AC67" s="318"/>
      <c r="AD67" s="319">
        <f t="shared" si="3"/>
        <v>1</v>
      </c>
      <c r="AE67" s="320" t="e">
        <f t="shared" si="4"/>
        <v>#DIV/0!</v>
      </c>
      <c r="AF67" s="321" t="e">
        <f t="shared" si="5"/>
        <v>#DIV/0!</v>
      </c>
      <c r="AG67" s="412"/>
    </row>
    <row r="68" spans="1:33" ht="54.75" customHeight="1" thickBot="1" x14ac:dyDescent="0.25">
      <c r="A68" s="682"/>
      <c r="B68" s="553"/>
      <c r="C68" s="682"/>
      <c r="D68" s="682"/>
      <c r="E68" s="682"/>
      <c r="F68" s="682"/>
      <c r="G68" s="682"/>
      <c r="H68" s="682"/>
      <c r="I68" s="129" t="s">
        <v>352</v>
      </c>
      <c r="J68" s="305" t="s">
        <v>286</v>
      </c>
      <c r="K68" s="305" t="s">
        <v>270</v>
      </c>
      <c r="L68" s="305" t="s">
        <v>17</v>
      </c>
      <c r="M68" s="306">
        <v>2</v>
      </c>
      <c r="N68" s="307" t="s">
        <v>287</v>
      </c>
      <c r="O68" s="270"/>
      <c r="P68" s="271"/>
      <c r="Q68" s="271"/>
      <c r="R68" s="271"/>
      <c r="S68" s="308"/>
      <c r="T68" s="309"/>
      <c r="U68" s="310"/>
      <c r="V68" s="311">
        <v>2</v>
      </c>
      <c r="W68" s="312"/>
      <c r="X68" s="313"/>
      <c r="Y68" s="314"/>
      <c r="Z68" s="315"/>
      <c r="AA68" s="316"/>
      <c r="AB68" s="317"/>
      <c r="AC68" s="318"/>
      <c r="AD68" s="319">
        <f t="shared" si="3"/>
        <v>1</v>
      </c>
      <c r="AE68" s="320" t="e">
        <f t="shared" si="4"/>
        <v>#DIV/0!</v>
      </c>
      <c r="AF68" s="321" t="e">
        <f t="shared" si="5"/>
        <v>#DIV/0!</v>
      </c>
      <c r="AG68" s="412"/>
    </row>
    <row r="69" spans="1:33" ht="54.75" customHeight="1" thickBot="1" x14ac:dyDescent="0.25">
      <c r="A69" s="682"/>
      <c r="B69" s="553"/>
      <c r="C69" s="682"/>
      <c r="D69" s="682"/>
      <c r="E69" s="682"/>
      <c r="F69" s="682"/>
      <c r="G69" s="682"/>
      <c r="H69" s="682"/>
      <c r="I69" s="128" t="s">
        <v>353</v>
      </c>
      <c r="J69" s="322" t="s">
        <v>289</v>
      </c>
      <c r="K69" s="322" t="s">
        <v>270</v>
      </c>
      <c r="L69" s="322" t="s">
        <v>17</v>
      </c>
      <c r="M69" s="323">
        <v>3</v>
      </c>
      <c r="N69" s="324" t="s">
        <v>290</v>
      </c>
      <c r="O69" s="237"/>
      <c r="P69" s="238"/>
      <c r="Q69" s="238"/>
      <c r="R69" s="238"/>
      <c r="S69" s="325"/>
      <c r="T69" s="326"/>
      <c r="U69" s="327"/>
      <c r="V69" s="324">
        <v>0</v>
      </c>
      <c r="W69" s="328"/>
      <c r="X69" s="329"/>
      <c r="Y69" s="330"/>
      <c r="Z69" s="331"/>
      <c r="AA69" s="332"/>
      <c r="AB69" s="333"/>
      <c r="AC69" s="334"/>
      <c r="AD69" s="335">
        <f t="shared" si="3"/>
        <v>0</v>
      </c>
      <c r="AE69" s="336" t="e">
        <f t="shared" si="4"/>
        <v>#DIV/0!</v>
      </c>
      <c r="AF69" s="337" t="e">
        <f t="shared" si="5"/>
        <v>#DIV/0!</v>
      </c>
      <c r="AG69" s="413"/>
    </row>
    <row r="70" spans="1:33" ht="54.75" customHeight="1" thickBot="1" x14ac:dyDescent="0.25">
      <c r="A70" s="682" t="s">
        <v>881</v>
      </c>
      <c r="B70" s="553"/>
      <c r="C70" s="682" t="s">
        <v>263</v>
      </c>
      <c r="D70" s="682" t="s">
        <v>264</v>
      </c>
      <c r="E70" s="682" t="s">
        <v>265</v>
      </c>
      <c r="F70" s="682" t="s">
        <v>266</v>
      </c>
      <c r="G70" s="682" t="s">
        <v>267</v>
      </c>
      <c r="H70" s="682" t="s">
        <v>268</v>
      </c>
      <c r="I70" s="164">
        <v>1.8</v>
      </c>
      <c r="J70" s="165" t="s">
        <v>354</v>
      </c>
      <c r="K70" s="165" t="s">
        <v>270</v>
      </c>
      <c r="L70" s="165" t="s">
        <v>17</v>
      </c>
      <c r="M70" s="108">
        <f>SUM(M71:M76)</f>
        <v>12</v>
      </c>
      <c r="N70" s="4" t="s">
        <v>302</v>
      </c>
      <c r="O70" s="108">
        <v>1</v>
      </c>
      <c r="P70" s="263">
        <v>123064422</v>
      </c>
      <c r="Q70" s="4">
        <v>0</v>
      </c>
      <c r="R70" s="277">
        <v>133326055</v>
      </c>
      <c r="S70" s="80">
        <v>43080</v>
      </c>
      <c r="T70" s="80">
        <v>43100</v>
      </c>
      <c r="U70" s="25">
        <f>ROUND((T70-S70)/7,0)</f>
        <v>3</v>
      </c>
      <c r="V70" s="4">
        <f>SUM(V71:V76)</f>
        <v>5</v>
      </c>
      <c r="W70" s="264">
        <v>133326055</v>
      </c>
      <c r="X70" s="4">
        <f>SUM(X71:X76)</f>
        <v>0</v>
      </c>
      <c r="Y70" s="265" t="s">
        <v>355</v>
      </c>
      <c r="Z70" s="25">
        <v>1</v>
      </c>
      <c r="AA70" s="25" t="s">
        <v>339</v>
      </c>
      <c r="AB70" s="266">
        <v>43100</v>
      </c>
      <c r="AC70" s="267">
        <f>+O70-Z70</f>
        <v>0</v>
      </c>
      <c r="AD70" s="268">
        <f>+V70/M70</f>
        <v>0.41666666666666669</v>
      </c>
      <c r="AE70" s="152">
        <f>+Z70/O70</f>
        <v>1</v>
      </c>
      <c r="AF70" s="269">
        <f>+W70/R70</f>
        <v>1</v>
      </c>
      <c r="AG70" s="683"/>
    </row>
    <row r="71" spans="1:33" ht="54.75" customHeight="1" thickBot="1" x14ac:dyDescent="0.25">
      <c r="A71" s="682"/>
      <c r="B71" s="553"/>
      <c r="C71" s="682"/>
      <c r="D71" s="682"/>
      <c r="E71" s="682"/>
      <c r="F71" s="682"/>
      <c r="G71" s="682"/>
      <c r="H71" s="682"/>
      <c r="I71" s="282" t="s">
        <v>356</v>
      </c>
      <c r="J71" s="338" t="s">
        <v>274</v>
      </c>
      <c r="K71" s="338" t="s">
        <v>270</v>
      </c>
      <c r="L71" s="338" t="s">
        <v>17</v>
      </c>
      <c r="M71" s="290">
        <v>1</v>
      </c>
      <c r="N71" s="291" t="s">
        <v>0</v>
      </c>
      <c r="O71" s="270"/>
      <c r="P71" s="271"/>
      <c r="Q71" s="271"/>
      <c r="R71" s="271"/>
      <c r="S71" s="308"/>
      <c r="T71" s="309"/>
      <c r="U71" s="310"/>
      <c r="V71" s="313">
        <v>1</v>
      </c>
      <c r="W71" s="312"/>
      <c r="X71" s="313"/>
      <c r="Y71" s="314"/>
      <c r="Z71" s="315"/>
      <c r="AA71" s="316"/>
      <c r="AB71" s="317"/>
      <c r="AC71" s="318"/>
      <c r="AD71" s="319"/>
      <c r="AE71" s="320"/>
      <c r="AF71" s="321"/>
      <c r="AG71" s="688"/>
    </row>
    <row r="72" spans="1:33" ht="54.75" customHeight="1" thickBot="1" x14ac:dyDescent="0.25">
      <c r="A72" s="682"/>
      <c r="B72" s="553"/>
      <c r="C72" s="682"/>
      <c r="D72" s="682"/>
      <c r="E72" s="682"/>
      <c r="F72" s="682"/>
      <c r="G72" s="682"/>
      <c r="H72" s="682"/>
      <c r="I72" s="129" t="s">
        <v>357</v>
      </c>
      <c r="J72" s="305" t="s">
        <v>275</v>
      </c>
      <c r="K72" s="305" t="s">
        <v>270</v>
      </c>
      <c r="L72" s="305" t="s">
        <v>17</v>
      </c>
      <c r="M72" s="306">
        <v>1</v>
      </c>
      <c r="N72" s="307" t="s">
        <v>0</v>
      </c>
      <c r="O72" s="270"/>
      <c r="P72" s="271"/>
      <c r="Q72" s="271"/>
      <c r="R72" s="271"/>
      <c r="S72" s="308"/>
      <c r="T72" s="309"/>
      <c r="U72" s="310"/>
      <c r="V72" s="313">
        <v>1</v>
      </c>
      <c r="W72" s="312"/>
      <c r="X72" s="313"/>
      <c r="Y72" s="314"/>
      <c r="Z72" s="315"/>
      <c r="AA72" s="316"/>
      <c r="AB72" s="317"/>
      <c r="AC72" s="318"/>
      <c r="AD72" s="319"/>
      <c r="AE72" s="320"/>
      <c r="AF72" s="321"/>
      <c r="AG72" s="688"/>
    </row>
    <row r="73" spans="1:33" ht="54.75" customHeight="1" thickBot="1" x14ac:dyDescent="0.25">
      <c r="A73" s="682"/>
      <c r="B73" s="553"/>
      <c r="C73" s="682"/>
      <c r="D73" s="682"/>
      <c r="E73" s="682"/>
      <c r="F73" s="682"/>
      <c r="G73" s="682"/>
      <c r="H73" s="682"/>
      <c r="I73" s="129" t="s">
        <v>358</v>
      </c>
      <c r="J73" s="305" t="s">
        <v>276</v>
      </c>
      <c r="K73" s="305" t="s">
        <v>270</v>
      </c>
      <c r="L73" s="305" t="s">
        <v>17</v>
      </c>
      <c r="M73" s="306">
        <v>1</v>
      </c>
      <c r="N73" s="307" t="s">
        <v>277</v>
      </c>
      <c r="O73" s="270"/>
      <c r="P73" s="271"/>
      <c r="Q73" s="271"/>
      <c r="R73" s="271"/>
      <c r="S73" s="308"/>
      <c r="T73" s="309"/>
      <c r="U73" s="310"/>
      <c r="V73" s="313">
        <v>1</v>
      </c>
      <c r="W73" s="312"/>
      <c r="X73" s="313"/>
      <c r="Y73" s="314"/>
      <c r="Z73" s="315"/>
      <c r="AA73" s="316"/>
      <c r="AB73" s="317"/>
      <c r="AC73" s="318"/>
      <c r="AD73" s="319"/>
      <c r="AE73" s="320"/>
      <c r="AF73" s="321"/>
      <c r="AG73" s="688"/>
    </row>
    <row r="74" spans="1:33" ht="54.75" customHeight="1" thickBot="1" x14ac:dyDescent="0.25">
      <c r="A74" s="682"/>
      <c r="B74" s="553"/>
      <c r="C74" s="682"/>
      <c r="D74" s="682"/>
      <c r="E74" s="682"/>
      <c r="F74" s="682"/>
      <c r="G74" s="682"/>
      <c r="H74" s="682"/>
      <c r="I74" s="129" t="s">
        <v>359</v>
      </c>
      <c r="J74" s="305" t="s">
        <v>283</v>
      </c>
      <c r="K74" s="305" t="s">
        <v>270</v>
      </c>
      <c r="L74" s="305" t="s">
        <v>17</v>
      </c>
      <c r="M74" s="306">
        <v>4</v>
      </c>
      <c r="N74" s="307" t="s">
        <v>0</v>
      </c>
      <c r="O74" s="270"/>
      <c r="P74" s="271"/>
      <c r="Q74" s="271"/>
      <c r="R74" s="271"/>
      <c r="S74" s="308"/>
      <c r="T74" s="309"/>
      <c r="U74" s="310"/>
      <c r="V74" s="313">
        <v>1</v>
      </c>
      <c r="W74" s="312"/>
      <c r="X74" s="313"/>
      <c r="Y74" s="314"/>
      <c r="Z74" s="315"/>
      <c r="AA74" s="316"/>
      <c r="AB74" s="317"/>
      <c r="AC74" s="318"/>
      <c r="AD74" s="319"/>
      <c r="AE74" s="320"/>
      <c r="AF74" s="321"/>
      <c r="AG74" s="688"/>
    </row>
    <row r="75" spans="1:33" ht="54.75" customHeight="1" thickBot="1" x14ac:dyDescent="0.25">
      <c r="A75" s="682"/>
      <c r="B75" s="553"/>
      <c r="C75" s="682"/>
      <c r="D75" s="682"/>
      <c r="E75" s="682"/>
      <c r="F75" s="682"/>
      <c r="G75" s="682"/>
      <c r="H75" s="682"/>
      <c r="I75" s="129" t="s">
        <v>360</v>
      </c>
      <c r="J75" s="305" t="s">
        <v>286</v>
      </c>
      <c r="K75" s="305" t="s">
        <v>270</v>
      </c>
      <c r="L75" s="305" t="s">
        <v>17</v>
      </c>
      <c r="M75" s="306">
        <v>2</v>
      </c>
      <c r="N75" s="307" t="s">
        <v>287</v>
      </c>
      <c r="O75" s="270"/>
      <c r="P75" s="271"/>
      <c r="Q75" s="271"/>
      <c r="R75" s="271"/>
      <c r="S75" s="308"/>
      <c r="T75" s="309"/>
      <c r="U75" s="310"/>
      <c r="V75" s="313">
        <v>1</v>
      </c>
      <c r="W75" s="312"/>
      <c r="X75" s="313"/>
      <c r="Y75" s="314"/>
      <c r="Z75" s="315"/>
      <c r="AA75" s="316"/>
      <c r="AB75" s="317"/>
      <c r="AC75" s="318"/>
      <c r="AD75" s="319"/>
      <c r="AE75" s="320"/>
      <c r="AF75" s="321"/>
      <c r="AG75" s="688"/>
    </row>
    <row r="76" spans="1:33" ht="54.75" customHeight="1" thickBot="1" x14ac:dyDescent="0.25">
      <c r="A76" s="682"/>
      <c r="B76" s="553"/>
      <c r="C76" s="682"/>
      <c r="D76" s="682"/>
      <c r="E76" s="682"/>
      <c r="F76" s="682"/>
      <c r="G76" s="682"/>
      <c r="H76" s="682"/>
      <c r="I76" s="128" t="s">
        <v>361</v>
      </c>
      <c r="J76" s="322" t="s">
        <v>289</v>
      </c>
      <c r="K76" s="322" t="s">
        <v>270</v>
      </c>
      <c r="L76" s="322" t="s">
        <v>17</v>
      </c>
      <c r="M76" s="323">
        <v>3</v>
      </c>
      <c r="N76" s="324" t="s">
        <v>290</v>
      </c>
      <c r="O76" s="270"/>
      <c r="P76" s="271"/>
      <c r="Q76" s="271"/>
      <c r="R76" s="271"/>
      <c r="S76" s="308"/>
      <c r="T76" s="309"/>
      <c r="U76" s="310"/>
      <c r="V76" s="313">
        <v>0</v>
      </c>
      <c r="W76" s="312"/>
      <c r="X76" s="313"/>
      <c r="Y76" s="314"/>
      <c r="Z76" s="315"/>
      <c r="AA76" s="316"/>
      <c r="AB76" s="317"/>
      <c r="AC76" s="318"/>
      <c r="AD76" s="319"/>
      <c r="AE76" s="320"/>
      <c r="AF76" s="321"/>
      <c r="AG76" s="684"/>
    </row>
    <row r="77" spans="1:33" ht="54.75" customHeight="1" thickBot="1" x14ac:dyDescent="0.25">
      <c r="A77" s="682" t="s">
        <v>881</v>
      </c>
      <c r="B77" s="553"/>
      <c r="C77" s="682" t="s">
        <v>263</v>
      </c>
      <c r="D77" s="682" t="s">
        <v>264</v>
      </c>
      <c r="E77" s="682" t="s">
        <v>265</v>
      </c>
      <c r="F77" s="682" t="s">
        <v>266</v>
      </c>
      <c r="G77" s="682" t="s">
        <v>362</v>
      </c>
      <c r="H77" s="682" t="s">
        <v>268</v>
      </c>
      <c r="I77" s="125">
        <v>1.9</v>
      </c>
      <c r="J77" s="3" t="s">
        <v>363</v>
      </c>
      <c r="K77" s="3" t="s">
        <v>270</v>
      </c>
      <c r="L77" s="3" t="s">
        <v>17</v>
      </c>
      <c r="M77" s="108">
        <f>SUM(M78:M85)</f>
        <v>14</v>
      </c>
      <c r="N77" s="4" t="s">
        <v>364</v>
      </c>
      <c r="O77" s="108">
        <v>23</v>
      </c>
      <c r="P77" s="263">
        <v>3500000000</v>
      </c>
      <c r="Q77" s="264">
        <v>2538000000</v>
      </c>
      <c r="R77" s="121">
        <f>+P77</f>
        <v>3500000000</v>
      </c>
      <c r="S77" s="162">
        <v>42917</v>
      </c>
      <c r="T77" s="163">
        <v>43312</v>
      </c>
      <c r="U77" s="160">
        <f>ROUND((T77-S77)/7,0)</f>
        <v>56</v>
      </c>
      <c r="V77" s="153">
        <f>SUM(V78:V85)</f>
        <v>12</v>
      </c>
      <c r="W77" s="255">
        <v>3500000000</v>
      </c>
      <c r="X77" s="255">
        <v>1885323058</v>
      </c>
      <c r="Y77" s="206" t="s">
        <v>365</v>
      </c>
      <c r="Z77" s="155">
        <v>23</v>
      </c>
      <c r="AA77" s="339">
        <v>43040</v>
      </c>
      <c r="AB77" s="256">
        <v>43312</v>
      </c>
      <c r="AC77" s="250">
        <f>+O77-Z77</f>
        <v>0</v>
      </c>
      <c r="AD77" s="251">
        <f>+V77/M77</f>
        <v>0.8571428571428571</v>
      </c>
      <c r="AE77" s="252">
        <f>+Z77/O77</f>
        <v>1</v>
      </c>
      <c r="AF77" s="253">
        <f>+W77/R77</f>
        <v>1</v>
      </c>
      <c r="AG77" s="618" t="s">
        <v>366</v>
      </c>
    </row>
    <row r="78" spans="1:33" ht="54.75" customHeight="1" thickBot="1" x14ac:dyDescent="0.25">
      <c r="A78" s="682"/>
      <c r="B78" s="553"/>
      <c r="C78" s="682"/>
      <c r="D78" s="682"/>
      <c r="E78" s="682"/>
      <c r="F78" s="682"/>
      <c r="G78" s="682"/>
      <c r="H78" s="682"/>
      <c r="I78" s="282" t="s">
        <v>367</v>
      </c>
      <c r="J78" s="259" t="s">
        <v>274</v>
      </c>
      <c r="K78" s="259" t="s">
        <v>270</v>
      </c>
      <c r="L78" s="259" t="s">
        <v>17</v>
      </c>
      <c r="M78" s="260">
        <v>1</v>
      </c>
      <c r="N78" s="260" t="s">
        <v>0</v>
      </c>
      <c r="O78" s="270"/>
      <c r="P78" s="271"/>
      <c r="Q78" s="271"/>
      <c r="R78" s="271"/>
      <c r="S78" s="272"/>
      <c r="T78" s="228"/>
      <c r="U78" s="273"/>
      <c r="V78" s="223">
        <v>1</v>
      </c>
      <c r="W78" s="233"/>
      <c r="X78" s="233"/>
      <c r="Y78" s="233"/>
      <c r="Z78" s="233"/>
      <c r="AA78" s="233"/>
      <c r="AB78" s="233"/>
      <c r="AC78" s="233"/>
      <c r="AD78" s="274"/>
      <c r="AE78" s="275"/>
      <c r="AF78" s="276"/>
      <c r="AG78" s="690"/>
    </row>
    <row r="79" spans="1:33" ht="54.75" customHeight="1" thickBot="1" x14ac:dyDescent="0.25">
      <c r="A79" s="682"/>
      <c r="B79" s="553"/>
      <c r="C79" s="682"/>
      <c r="D79" s="682"/>
      <c r="E79" s="682"/>
      <c r="F79" s="682"/>
      <c r="G79" s="682"/>
      <c r="H79" s="682"/>
      <c r="I79" s="127" t="s">
        <v>368</v>
      </c>
      <c r="J79" s="20" t="s">
        <v>275</v>
      </c>
      <c r="K79" s="20" t="s">
        <v>270</v>
      </c>
      <c r="L79" s="20" t="s">
        <v>17</v>
      </c>
      <c r="M79" s="12">
        <v>1</v>
      </c>
      <c r="N79" s="12" t="s">
        <v>153</v>
      </c>
      <c r="O79" s="270"/>
      <c r="P79" s="271"/>
      <c r="Q79" s="271"/>
      <c r="R79" s="271"/>
      <c r="S79" s="272"/>
      <c r="T79" s="228"/>
      <c r="U79" s="273"/>
      <c r="V79" s="223">
        <v>1</v>
      </c>
      <c r="W79" s="233"/>
      <c r="X79" s="233"/>
      <c r="Y79" s="233"/>
      <c r="Z79" s="233"/>
      <c r="AA79" s="233"/>
      <c r="AB79" s="233"/>
      <c r="AC79" s="233"/>
      <c r="AD79" s="274"/>
      <c r="AE79" s="275"/>
      <c r="AF79" s="276"/>
      <c r="AG79" s="690"/>
    </row>
    <row r="80" spans="1:33" ht="54.75" customHeight="1" thickBot="1" x14ac:dyDescent="0.25">
      <c r="A80" s="682"/>
      <c r="B80" s="553"/>
      <c r="C80" s="682"/>
      <c r="D80" s="682"/>
      <c r="E80" s="682"/>
      <c r="F80" s="682"/>
      <c r="G80" s="682"/>
      <c r="H80" s="682"/>
      <c r="I80" s="127" t="s">
        <v>369</v>
      </c>
      <c r="J80" s="20" t="s">
        <v>276</v>
      </c>
      <c r="K80" s="20" t="s">
        <v>270</v>
      </c>
      <c r="L80" s="20" t="s">
        <v>17</v>
      </c>
      <c r="M80" s="12">
        <v>1</v>
      </c>
      <c r="N80" s="12" t="s">
        <v>277</v>
      </c>
      <c r="O80" s="270"/>
      <c r="P80" s="271"/>
      <c r="Q80" s="271"/>
      <c r="R80" s="271"/>
      <c r="S80" s="272"/>
      <c r="T80" s="228"/>
      <c r="U80" s="273"/>
      <c r="V80" s="223">
        <v>1</v>
      </c>
      <c r="W80" s="233"/>
      <c r="X80" s="233"/>
      <c r="Y80" s="233"/>
      <c r="Z80" s="233"/>
      <c r="AA80" s="233"/>
      <c r="AB80" s="233"/>
      <c r="AC80" s="233"/>
      <c r="AD80" s="274"/>
      <c r="AE80" s="275"/>
      <c r="AF80" s="276"/>
      <c r="AG80" s="690"/>
    </row>
    <row r="81" spans="1:33" ht="54.75" customHeight="1" thickBot="1" x14ac:dyDescent="0.25">
      <c r="A81" s="682"/>
      <c r="B81" s="553"/>
      <c r="C81" s="682"/>
      <c r="D81" s="682"/>
      <c r="E81" s="682"/>
      <c r="F81" s="682"/>
      <c r="G81" s="682"/>
      <c r="H81" s="682"/>
      <c r="I81" s="127" t="s">
        <v>370</v>
      </c>
      <c r="J81" s="20" t="s">
        <v>294</v>
      </c>
      <c r="K81" s="20" t="s">
        <v>270</v>
      </c>
      <c r="L81" s="20" t="s">
        <v>17</v>
      </c>
      <c r="M81" s="12">
        <v>1</v>
      </c>
      <c r="N81" s="12" t="s">
        <v>295</v>
      </c>
      <c r="O81" s="270"/>
      <c r="P81" s="271"/>
      <c r="Q81" s="271"/>
      <c r="R81" s="271"/>
      <c r="S81" s="272"/>
      <c r="T81" s="228"/>
      <c r="U81" s="273"/>
      <c r="V81" s="223">
        <v>1</v>
      </c>
      <c r="W81" s="233"/>
      <c r="X81" s="233"/>
      <c r="Y81" s="233"/>
      <c r="Z81" s="233"/>
      <c r="AA81" s="233"/>
      <c r="AB81" s="233"/>
      <c r="AC81" s="233"/>
      <c r="AD81" s="274"/>
      <c r="AE81" s="275"/>
      <c r="AF81" s="276"/>
      <c r="AG81" s="690"/>
    </row>
    <row r="82" spans="1:33" ht="54.75" customHeight="1" thickBot="1" x14ac:dyDescent="0.25">
      <c r="A82" s="682"/>
      <c r="B82" s="553"/>
      <c r="C82" s="682"/>
      <c r="D82" s="682"/>
      <c r="E82" s="682"/>
      <c r="F82" s="682"/>
      <c r="G82" s="682"/>
      <c r="H82" s="682"/>
      <c r="I82" s="127" t="s">
        <v>371</v>
      </c>
      <c r="J82" s="20" t="s">
        <v>297</v>
      </c>
      <c r="K82" s="20" t="s">
        <v>270</v>
      </c>
      <c r="L82" s="20" t="s">
        <v>17</v>
      </c>
      <c r="M82" s="12">
        <v>1</v>
      </c>
      <c r="N82" s="12" t="s">
        <v>295</v>
      </c>
      <c r="O82" s="270"/>
      <c r="P82" s="271"/>
      <c r="Q82" s="271"/>
      <c r="R82" s="271"/>
      <c r="S82" s="272"/>
      <c r="T82" s="228"/>
      <c r="U82" s="273"/>
      <c r="V82" s="223">
        <v>1</v>
      </c>
      <c r="W82" s="233"/>
      <c r="X82" s="233"/>
      <c r="Y82" s="233"/>
      <c r="Z82" s="233"/>
      <c r="AA82" s="233"/>
      <c r="AB82" s="233"/>
      <c r="AC82" s="233"/>
      <c r="AD82" s="274"/>
      <c r="AE82" s="275"/>
      <c r="AF82" s="276"/>
      <c r="AG82" s="690"/>
    </row>
    <row r="83" spans="1:33" ht="54.75" customHeight="1" thickBot="1" x14ac:dyDescent="0.25">
      <c r="A83" s="682"/>
      <c r="B83" s="553"/>
      <c r="C83" s="682"/>
      <c r="D83" s="682"/>
      <c r="E83" s="682"/>
      <c r="F83" s="682"/>
      <c r="G83" s="682"/>
      <c r="H83" s="682"/>
      <c r="I83" s="127" t="s">
        <v>372</v>
      </c>
      <c r="J83" s="20" t="s">
        <v>283</v>
      </c>
      <c r="K83" s="222" t="s">
        <v>270</v>
      </c>
      <c r="L83" s="222" t="s">
        <v>17</v>
      </c>
      <c r="M83" s="77">
        <v>4</v>
      </c>
      <c r="N83" s="77" t="s">
        <v>0</v>
      </c>
      <c r="O83" s="270"/>
      <c r="P83" s="271"/>
      <c r="Q83" s="271"/>
      <c r="R83" s="271"/>
      <c r="S83" s="272"/>
      <c r="T83" s="228"/>
      <c r="U83" s="273"/>
      <c r="V83" s="223">
        <v>4</v>
      </c>
      <c r="W83" s="233"/>
      <c r="X83" s="233"/>
      <c r="Y83" s="233"/>
      <c r="Z83" s="233"/>
      <c r="AA83" s="233"/>
      <c r="AB83" s="233"/>
      <c r="AC83" s="233"/>
      <c r="AD83" s="274"/>
      <c r="AE83" s="275"/>
      <c r="AF83" s="276"/>
      <c r="AG83" s="690"/>
    </row>
    <row r="84" spans="1:33" ht="54.75" customHeight="1" thickBot="1" x14ac:dyDescent="0.25">
      <c r="A84" s="682"/>
      <c r="B84" s="553"/>
      <c r="C84" s="682"/>
      <c r="D84" s="682"/>
      <c r="E84" s="682"/>
      <c r="F84" s="682"/>
      <c r="G84" s="682"/>
      <c r="H84" s="682"/>
      <c r="I84" s="127" t="s">
        <v>373</v>
      </c>
      <c r="J84" s="222" t="s">
        <v>286</v>
      </c>
      <c r="K84" s="222" t="s">
        <v>270</v>
      </c>
      <c r="L84" s="222" t="s">
        <v>17</v>
      </c>
      <c r="M84" s="77">
        <v>2</v>
      </c>
      <c r="N84" s="77" t="s">
        <v>287</v>
      </c>
      <c r="O84" s="270"/>
      <c r="P84" s="271"/>
      <c r="Q84" s="271"/>
      <c r="R84" s="271"/>
      <c r="S84" s="272"/>
      <c r="T84" s="228"/>
      <c r="U84" s="273"/>
      <c r="V84" s="223">
        <v>2</v>
      </c>
      <c r="W84" s="233"/>
      <c r="X84" s="233"/>
      <c r="Y84" s="233"/>
      <c r="Z84" s="233"/>
      <c r="AA84" s="233"/>
      <c r="AB84" s="233"/>
      <c r="AC84" s="233"/>
      <c r="AD84" s="274"/>
      <c r="AE84" s="275"/>
      <c r="AF84" s="276"/>
      <c r="AG84" s="690"/>
    </row>
    <row r="85" spans="1:33" ht="54.75" customHeight="1" thickBot="1" x14ac:dyDescent="0.25">
      <c r="A85" s="682"/>
      <c r="B85" s="553"/>
      <c r="C85" s="682"/>
      <c r="D85" s="682"/>
      <c r="E85" s="682"/>
      <c r="F85" s="682"/>
      <c r="G85" s="682"/>
      <c r="H85" s="682"/>
      <c r="I85" s="128" t="s">
        <v>374</v>
      </c>
      <c r="J85" s="222" t="s">
        <v>289</v>
      </c>
      <c r="K85" s="222" t="s">
        <v>270</v>
      </c>
      <c r="L85" s="222" t="s">
        <v>17</v>
      </c>
      <c r="M85" s="77">
        <v>3</v>
      </c>
      <c r="N85" s="77" t="s">
        <v>290</v>
      </c>
      <c r="O85" s="237"/>
      <c r="P85" s="238"/>
      <c r="Q85" s="238"/>
      <c r="R85" s="238"/>
      <c r="S85" s="272"/>
      <c r="T85" s="228"/>
      <c r="U85" s="273"/>
      <c r="V85" s="340">
        <v>1</v>
      </c>
      <c r="W85" s="233"/>
      <c r="X85" s="233"/>
      <c r="Y85" s="233"/>
      <c r="Z85" s="233"/>
      <c r="AA85" s="233"/>
      <c r="AB85" s="233"/>
      <c r="AC85" s="233"/>
      <c r="AD85" s="274"/>
      <c r="AE85" s="275"/>
      <c r="AF85" s="276"/>
      <c r="AG85" s="691"/>
    </row>
    <row r="86" spans="1:33" ht="54.75" customHeight="1" thickBot="1" x14ac:dyDescent="0.25">
      <c r="A86" s="682" t="s">
        <v>881</v>
      </c>
      <c r="B86" s="553"/>
      <c r="C86" s="682" t="s">
        <v>263</v>
      </c>
      <c r="D86" s="682" t="s">
        <v>264</v>
      </c>
      <c r="E86" s="682" t="s">
        <v>265</v>
      </c>
      <c r="F86" s="682" t="s">
        <v>266</v>
      </c>
      <c r="G86" s="682" t="s">
        <v>362</v>
      </c>
      <c r="H86" s="682" t="s">
        <v>268</v>
      </c>
      <c r="I86" s="341">
        <v>1.1000000000000001</v>
      </c>
      <c r="J86" s="3" t="s">
        <v>375</v>
      </c>
      <c r="K86" s="3" t="s">
        <v>270</v>
      </c>
      <c r="L86" s="3" t="s">
        <v>17</v>
      </c>
      <c r="M86" s="108">
        <f>SUM(M87:M94)</f>
        <v>14</v>
      </c>
      <c r="N86" s="4" t="s">
        <v>364</v>
      </c>
      <c r="O86" s="108">
        <v>20</v>
      </c>
      <c r="P86" s="263">
        <v>3500000000</v>
      </c>
      <c r="Q86" s="264">
        <v>2300000000</v>
      </c>
      <c r="R86" s="277">
        <v>3500000000</v>
      </c>
      <c r="S86" s="80">
        <v>42917</v>
      </c>
      <c r="T86" s="80">
        <v>43312</v>
      </c>
      <c r="U86" s="25">
        <f>ROUND((T86-S86)/7,0)</f>
        <v>56</v>
      </c>
      <c r="V86" s="4">
        <f>SUM(V87:V94)</f>
        <v>12</v>
      </c>
      <c r="W86" s="264">
        <v>3500000000</v>
      </c>
      <c r="X86" s="264">
        <v>2177610789</v>
      </c>
      <c r="Y86" s="265" t="s">
        <v>376</v>
      </c>
      <c r="Z86" s="25">
        <v>20</v>
      </c>
      <c r="AA86" s="266">
        <v>43019</v>
      </c>
      <c r="AB86" s="266">
        <v>43312</v>
      </c>
      <c r="AC86" s="267">
        <f>+O86-Z86</f>
        <v>0</v>
      </c>
      <c r="AD86" s="268">
        <f>+V86/M86</f>
        <v>0.8571428571428571</v>
      </c>
      <c r="AE86" s="152">
        <f>+Z86/O86</f>
        <v>1</v>
      </c>
      <c r="AF86" s="269">
        <f>+W86/R86</f>
        <v>1</v>
      </c>
      <c r="AG86" s="683" t="s">
        <v>377</v>
      </c>
    </row>
    <row r="87" spans="1:33" ht="54.75" customHeight="1" thickBot="1" x14ac:dyDescent="0.25">
      <c r="A87" s="682"/>
      <c r="B87" s="553"/>
      <c r="C87" s="682"/>
      <c r="D87" s="682"/>
      <c r="E87" s="682"/>
      <c r="F87" s="682"/>
      <c r="G87" s="682"/>
      <c r="H87" s="682"/>
      <c r="I87" s="126" t="s">
        <v>378</v>
      </c>
      <c r="J87" s="19" t="s">
        <v>274</v>
      </c>
      <c r="K87" s="19" t="s">
        <v>270</v>
      </c>
      <c r="L87" s="19" t="s">
        <v>17</v>
      </c>
      <c r="M87" s="7">
        <v>1</v>
      </c>
      <c r="N87" s="7" t="s">
        <v>0</v>
      </c>
      <c r="O87" s="270"/>
      <c r="P87" s="271"/>
      <c r="Q87" s="271"/>
      <c r="R87" s="271"/>
      <c r="S87" s="272"/>
      <c r="T87" s="228"/>
      <c r="U87" s="273"/>
      <c r="V87" s="223">
        <v>1</v>
      </c>
      <c r="W87" s="233"/>
      <c r="X87" s="233"/>
      <c r="Y87" s="233"/>
      <c r="Z87" s="233"/>
      <c r="AA87" s="233"/>
      <c r="AB87" s="233"/>
      <c r="AC87" s="233"/>
      <c r="AD87" s="274"/>
      <c r="AE87" s="275"/>
      <c r="AF87" s="276"/>
      <c r="AG87" s="688"/>
    </row>
    <row r="88" spans="1:33" ht="54.75" customHeight="1" thickBot="1" x14ac:dyDescent="0.25">
      <c r="A88" s="682"/>
      <c r="B88" s="553"/>
      <c r="C88" s="682"/>
      <c r="D88" s="682"/>
      <c r="E88" s="682"/>
      <c r="F88" s="682"/>
      <c r="G88" s="682"/>
      <c r="H88" s="682"/>
      <c r="I88" s="127" t="s">
        <v>379</v>
      </c>
      <c r="J88" s="20" t="s">
        <v>275</v>
      </c>
      <c r="K88" s="20" t="s">
        <v>270</v>
      </c>
      <c r="L88" s="20" t="s">
        <v>17</v>
      </c>
      <c r="M88" s="12">
        <v>1</v>
      </c>
      <c r="N88" s="12" t="s">
        <v>153</v>
      </c>
      <c r="O88" s="270"/>
      <c r="P88" s="271"/>
      <c r="Q88" s="271"/>
      <c r="R88" s="271"/>
      <c r="S88" s="272"/>
      <c r="T88" s="228"/>
      <c r="U88" s="273"/>
      <c r="V88" s="223">
        <v>1</v>
      </c>
      <c r="W88" s="233"/>
      <c r="X88" s="233"/>
      <c r="Y88" s="233"/>
      <c r="Z88" s="233"/>
      <c r="AA88" s="233"/>
      <c r="AB88" s="233"/>
      <c r="AC88" s="233"/>
      <c r="AD88" s="274"/>
      <c r="AE88" s="275"/>
      <c r="AF88" s="276"/>
      <c r="AG88" s="688"/>
    </row>
    <row r="89" spans="1:33" ht="54.75" customHeight="1" thickBot="1" x14ac:dyDescent="0.25">
      <c r="A89" s="682"/>
      <c r="B89" s="553"/>
      <c r="C89" s="682"/>
      <c r="D89" s="682"/>
      <c r="E89" s="682"/>
      <c r="F89" s="682"/>
      <c r="G89" s="682"/>
      <c r="H89" s="682"/>
      <c r="I89" s="127" t="s">
        <v>380</v>
      </c>
      <c r="J89" s="20" t="s">
        <v>276</v>
      </c>
      <c r="K89" s="20" t="s">
        <v>270</v>
      </c>
      <c r="L89" s="20" t="s">
        <v>17</v>
      </c>
      <c r="M89" s="12">
        <v>1</v>
      </c>
      <c r="N89" s="12" t="s">
        <v>277</v>
      </c>
      <c r="O89" s="270"/>
      <c r="P89" s="271"/>
      <c r="Q89" s="271"/>
      <c r="R89" s="271"/>
      <c r="S89" s="272"/>
      <c r="T89" s="228"/>
      <c r="U89" s="273"/>
      <c r="V89" s="223">
        <v>1</v>
      </c>
      <c r="W89" s="233"/>
      <c r="X89" s="233"/>
      <c r="Y89" s="233"/>
      <c r="Z89" s="233"/>
      <c r="AA89" s="233"/>
      <c r="AB89" s="233"/>
      <c r="AC89" s="233"/>
      <c r="AD89" s="274"/>
      <c r="AE89" s="275"/>
      <c r="AF89" s="276"/>
      <c r="AG89" s="688"/>
    </row>
    <row r="90" spans="1:33" ht="54.75" customHeight="1" thickBot="1" x14ac:dyDescent="0.25">
      <c r="A90" s="682"/>
      <c r="B90" s="553"/>
      <c r="C90" s="682"/>
      <c r="D90" s="682"/>
      <c r="E90" s="682"/>
      <c r="F90" s="682"/>
      <c r="G90" s="682"/>
      <c r="H90" s="682"/>
      <c r="I90" s="127" t="s">
        <v>381</v>
      </c>
      <c r="J90" s="20" t="s">
        <v>294</v>
      </c>
      <c r="K90" s="20" t="s">
        <v>270</v>
      </c>
      <c r="L90" s="20" t="s">
        <v>17</v>
      </c>
      <c r="M90" s="12">
        <v>1</v>
      </c>
      <c r="N90" s="12" t="s">
        <v>295</v>
      </c>
      <c r="O90" s="270"/>
      <c r="P90" s="271"/>
      <c r="Q90" s="271"/>
      <c r="R90" s="271"/>
      <c r="S90" s="272"/>
      <c r="T90" s="228"/>
      <c r="U90" s="273"/>
      <c r="V90" s="223">
        <v>1</v>
      </c>
      <c r="W90" s="233"/>
      <c r="X90" s="233"/>
      <c r="Y90" s="233"/>
      <c r="Z90" s="233"/>
      <c r="AA90" s="233"/>
      <c r="AB90" s="233"/>
      <c r="AC90" s="233"/>
      <c r="AD90" s="274"/>
      <c r="AE90" s="275"/>
      <c r="AF90" s="276"/>
      <c r="AG90" s="688"/>
    </row>
    <row r="91" spans="1:33" ht="48.75" thickBot="1" x14ac:dyDescent="0.25">
      <c r="A91" s="682"/>
      <c r="B91" s="553"/>
      <c r="C91" s="682"/>
      <c r="D91" s="682"/>
      <c r="E91" s="682"/>
      <c r="F91" s="682"/>
      <c r="G91" s="682"/>
      <c r="H91" s="682"/>
      <c r="I91" s="127" t="s">
        <v>382</v>
      </c>
      <c r="J91" s="20" t="s">
        <v>297</v>
      </c>
      <c r="K91" s="20" t="s">
        <v>270</v>
      </c>
      <c r="L91" s="20" t="s">
        <v>17</v>
      </c>
      <c r="M91" s="12">
        <v>1</v>
      </c>
      <c r="N91" s="12" t="s">
        <v>295</v>
      </c>
      <c r="O91" s="270"/>
      <c r="P91" s="271"/>
      <c r="Q91" s="271"/>
      <c r="R91" s="271"/>
      <c r="S91" s="272"/>
      <c r="T91" s="228"/>
      <c r="U91" s="273"/>
      <c r="V91" s="223">
        <v>1</v>
      </c>
      <c r="W91" s="233"/>
      <c r="X91" s="233"/>
      <c r="Y91" s="233"/>
      <c r="Z91" s="233"/>
      <c r="AA91" s="233"/>
      <c r="AB91" s="233"/>
      <c r="AC91" s="233"/>
      <c r="AD91" s="274"/>
      <c r="AE91" s="275"/>
      <c r="AF91" s="276"/>
      <c r="AG91" s="688"/>
    </row>
    <row r="92" spans="1:33" ht="60.75" thickBot="1" x14ac:dyDescent="0.25">
      <c r="A92" s="682"/>
      <c r="B92" s="553"/>
      <c r="C92" s="682"/>
      <c r="D92" s="682"/>
      <c r="E92" s="682"/>
      <c r="F92" s="682"/>
      <c r="G92" s="682"/>
      <c r="H92" s="682"/>
      <c r="I92" s="127" t="s">
        <v>383</v>
      </c>
      <c r="J92" s="222" t="s">
        <v>283</v>
      </c>
      <c r="K92" s="222" t="s">
        <v>270</v>
      </c>
      <c r="L92" s="222" t="s">
        <v>17</v>
      </c>
      <c r="M92" s="77">
        <v>4</v>
      </c>
      <c r="N92" s="77" t="s">
        <v>0</v>
      </c>
      <c r="O92" s="270"/>
      <c r="P92" s="271"/>
      <c r="Q92" s="271"/>
      <c r="R92" s="271"/>
      <c r="S92" s="272"/>
      <c r="T92" s="228"/>
      <c r="U92" s="273"/>
      <c r="V92" s="223">
        <v>4</v>
      </c>
      <c r="W92" s="233"/>
      <c r="X92" s="233"/>
      <c r="Y92" s="233"/>
      <c r="Z92" s="233"/>
      <c r="AA92" s="233"/>
      <c r="AB92" s="233"/>
      <c r="AC92" s="233"/>
      <c r="AD92" s="274"/>
      <c r="AE92" s="275"/>
      <c r="AF92" s="276"/>
      <c r="AG92" s="688"/>
    </row>
    <row r="93" spans="1:33" ht="48.75" thickBot="1" x14ac:dyDescent="0.25">
      <c r="A93" s="682"/>
      <c r="B93" s="553"/>
      <c r="C93" s="682"/>
      <c r="D93" s="682"/>
      <c r="E93" s="682"/>
      <c r="F93" s="682"/>
      <c r="G93" s="682"/>
      <c r="H93" s="682"/>
      <c r="I93" s="127" t="s">
        <v>384</v>
      </c>
      <c r="J93" s="222" t="s">
        <v>286</v>
      </c>
      <c r="K93" s="222" t="s">
        <v>270</v>
      </c>
      <c r="L93" s="222" t="s">
        <v>17</v>
      </c>
      <c r="M93" s="77">
        <v>2</v>
      </c>
      <c r="N93" s="77" t="s">
        <v>287</v>
      </c>
      <c r="O93" s="270"/>
      <c r="P93" s="271"/>
      <c r="Q93" s="271"/>
      <c r="R93" s="271"/>
      <c r="S93" s="272"/>
      <c r="T93" s="228"/>
      <c r="U93" s="273"/>
      <c r="V93" s="223">
        <v>2</v>
      </c>
      <c r="W93" s="233"/>
      <c r="X93" s="233"/>
      <c r="Y93" s="233"/>
      <c r="Z93" s="233"/>
      <c r="AA93" s="233"/>
      <c r="AB93" s="233"/>
      <c r="AC93" s="233"/>
      <c r="AD93" s="274"/>
      <c r="AE93" s="275"/>
      <c r="AF93" s="276"/>
      <c r="AG93" s="688"/>
    </row>
    <row r="94" spans="1:33" ht="48.75" thickBot="1" x14ac:dyDescent="0.25">
      <c r="A94" s="682"/>
      <c r="B94" s="553"/>
      <c r="C94" s="682"/>
      <c r="D94" s="682"/>
      <c r="E94" s="682"/>
      <c r="F94" s="682"/>
      <c r="G94" s="682"/>
      <c r="H94" s="682"/>
      <c r="I94" s="127" t="s">
        <v>385</v>
      </c>
      <c r="J94" s="124" t="s">
        <v>289</v>
      </c>
      <c r="K94" s="124" t="s">
        <v>270</v>
      </c>
      <c r="L94" s="222" t="s">
        <v>17</v>
      </c>
      <c r="M94" s="77">
        <v>3</v>
      </c>
      <c r="N94" s="77" t="s">
        <v>290</v>
      </c>
      <c r="O94" s="237"/>
      <c r="P94" s="238"/>
      <c r="Q94" s="238"/>
      <c r="R94" s="238"/>
      <c r="S94" s="272"/>
      <c r="T94" s="228"/>
      <c r="U94" s="273"/>
      <c r="V94" s="340">
        <v>1</v>
      </c>
      <c r="W94" s="233"/>
      <c r="X94" s="233"/>
      <c r="Y94" s="233"/>
      <c r="Z94" s="233"/>
      <c r="AA94" s="233"/>
      <c r="AB94" s="233"/>
      <c r="AC94" s="233"/>
      <c r="AD94" s="274"/>
      <c r="AE94" s="275"/>
      <c r="AF94" s="276"/>
      <c r="AG94" s="684"/>
    </row>
    <row r="95" spans="1:33" ht="125.25" customHeight="1" thickBot="1" x14ac:dyDescent="0.25">
      <c r="A95" s="682" t="s">
        <v>881</v>
      </c>
      <c r="B95" s="553"/>
      <c r="C95" s="682" t="s">
        <v>263</v>
      </c>
      <c r="D95" s="682" t="s">
        <v>264</v>
      </c>
      <c r="E95" s="682" t="s">
        <v>265</v>
      </c>
      <c r="F95" s="682" t="s">
        <v>266</v>
      </c>
      <c r="G95" s="682" t="s">
        <v>362</v>
      </c>
      <c r="H95" s="682" t="s">
        <v>268</v>
      </c>
      <c r="I95" s="343">
        <v>1.1100000000000001</v>
      </c>
      <c r="J95" s="165" t="s">
        <v>386</v>
      </c>
      <c r="K95" s="165" t="s">
        <v>270</v>
      </c>
      <c r="L95" s="3" t="s">
        <v>17</v>
      </c>
      <c r="M95" s="108">
        <f>SUM(M96:M103)</f>
        <v>14</v>
      </c>
      <c r="N95" s="4" t="s">
        <v>364</v>
      </c>
      <c r="O95" s="108">
        <v>22</v>
      </c>
      <c r="P95" s="263">
        <v>4000000000</v>
      </c>
      <c r="Q95" s="264">
        <v>3625208176</v>
      </c>
      <c r="R95" s="277">
        <f>+P95</f>
        <v>4000000000</v>
      </c>
      <c r="S95" s="80">
        <v>42917</v>
      </c>
      <c r="T95" s="80">
        <v>43312</v>
      </c>
      <c r="U95" s="25">
        <f>ROUND((T95-S95)/7,0)</f>
        <v>56</v>
      </c>
      <c r="V95" s="4">
        <f>SUM(V96:V103)</f>
        <v>12</v>
      </c>
      <c r="W95" s="264">
        <v>4000000000</v>
      </c>
      <c r="X95" s="264">
        <v>3482241125</v>
      </c>
      <c r="Y95" s="265" t="s">
        <v>387</v>
      </c>
      <c r="Z95" s="25">
        <v>22</v>
      </c>
      <c r="AA95" s="80">
        <v>43017</v>
      </c>
      <c r="AB95" s="80">
        <v>43312</v>
      </c>
      <c r="AC95" s="267">
        <f>+O95-Z95</f>
        <v>0</v>
      </c>
      <c r="AD95" s="268">
        <f>+V95/M95</f>
        <v>0.8571428571428571</v>
      </c>
      <c r="AE95" s="152">
        <f>+Z95/O95</f>
        <v>1</v>
      </c>
      <c r="AF95" s="269">
        <f>+W95/R95</f>
        <v>1</v>
      </c>
      <c r="AG95" s="683" t="s">
        <v>388</v>
      </c>
    </row>
    <row r="96" spans="1:33" ht="48.75" thickBot="1" x14ac:dyDescent="0.25">
      <c r="A96" s="682"/>
      <c r="B96" s="553"/>
      <c r="C96" s="682"/>
      <c r="D96" s="682"/>
      <c r="E96" s="682"/>
      <c r="F96" s="682"/>
      <c r="G96" s="682"/>
      <c r="H96" s="682"/>
      <c r="I96" s="282" t="s">
        <v>389</v>
      </c>
      <c r="J96" s="259" t="s">
        <v>274</v>
      </c>
      <c r="K96" s="338" t="s">
        <v>270</v>
      </c>
      <c r="L96" s="289" t="s">
        <v>17</v>
      </c>
      <c r="M96" s="290">
        <v>1</v>
      </c>
      <c r="N96" s="344" t="s">
        <v>0</v>
      </c>
      <c r="O96" s="270"/>
      <c r="P96" s="271"/>
      <c r="Q96" s="271"/>
      <c r="R96" s="271"/>
      <c r="S96" s="272"/>
      <c r="T96" s="228"/>
      <c r="U96" s="273"/>
      <c r="V96" s="223">
        <v>1</v>
      </c>
      <c r="W96" s="233"/>
      <c r="X96" s="233"/>
      <c r="Y96" s="233"/>
      <c r="Z96" s="233"/>
      <c r="AA96" s="233"/>
      <c r="AB96" s="233"/>
      <c r="AC96" s="233"/>
      <c r="AD96" s="274"/>
      <c r="AE96" s="275"/>
      <c r="AF96" s="276"/>
      <c r="AG96" s="688"/>
    </row>
    <row r="97" spans="1:33" ht="48.75" thickBot="1" x14ac:dyDescent="0.25">
      <c r="A97" s="682"/>
      <c r="B97" s="553"/>
      <c r="C97" s="682"/>
      <c r="D97" s="682"/>
      <c r="E97" s="682"/>
      <c r="F97" s="682"/>
      <c r="G97" s="682"/>
      <c r="H97" s="682"/>
      <c r="I97" s="127" t="s">
        <v>390</v>
      </c>
      <c r="J97" s="20" t="s">
        <v>275</v>
      </c>
      <c r="K97" s="345" t="s">
        <v>270</v>
      </c>
      <c r="L97" s="345" t="s">
        <v>17</v>
      </c>
      <c r="M97" s="346">
        <v>1</v>
      </c>
      <c r="N97" s="241" t="s">
        <v>153</v>
      </c>
      <c r="O97" s="270"/>
      <c r="P97" s="271"/>
      <c r="Q97" s="271"/>
      <c r="R97" s="271"/>
      <c r="S97" s="272"/>
      <c r="T97" s="228"/>
      <c r="U97" s="273"/>
      <c r="V97" s="223">
        <v>1</v>
      </c>
      <c r="W97" s="233"/>
      <c r="X97" s="233"/>
      <c r="Y97" s="233"/>
      <c r="Z97" s="233"/>
      <c r="AA97" s="233"/>
      <c r="AB97" s="233"/>
      <c r="AC97" s="233"/>
      <c r="AD97" s="274"/>
      <c r="AE97" s="275"/>
      <c r="AF97" s="276"/>
      <c r="AG97" s="688"/>
    </row>
    <row r="98" spans="1:33" ht="48.75" thickBot="1" x14ac:dyDescent="0.25">
      <c r="A98" s="682"/>
      <c r="B98" s="553"/>
      <c r="C98" s="682"/>
      <c r="D98" s="682"/>
      <c r="E98" s="682"/>
      <c r="F98" s="682"/>
      <c r="G98" s="682"/>
      <c r="H98" s="682"/>
      <c r="I98" s="127" t="s">
        <v>391</v>
      </c>
      <c r="J98" s="20" t="s">
        <v>276</v>
      </c>
      <c r="K98" s="20" t="s">
        <v>270</v>
      </c>
      <c r="L98" s="20" t="s">
        <v>17</v>
      </c>
      <c r="M98" s="12">
        <v>1</v>
      </c>
      <c r="N98" s="12" t="s">
        <v>277</v>
      </c>
      <c r="O98" s="270"/>
      <c r="P98" s="271"/>
      <c r="Q98" s="271"/>
      <c r="R98" s="271"/>
      <c r="S98" s="272"/>
      <c r="T98" s="228"/>
      <c r="U98" s="273"/>
      <c r="V98" s="223">
        <v>1</v>
      </c>
      <c r="W98" s="233"/>
      <c r="X98" s="233"/>
      <c r="Y98" s="233"/>
      <c r="Z98" s="233"/>
      <c r="AA98" s="233"/>
      <c r="AB98" s="233"/>
      <c r="AC98" s="233"/>
      <c r="AD98" s="274"/>
      <c r="AE98" s="275"/>
      <c r="AF98" s="276"/>
      <c r="AG98" s="688"/>
    </row>
    <row r="99" spans="1:33" ht="48.75" thickBot="1" x14ac:dyDescent="0.25">
      <c r="A99" s="682"/>
      <c r="B99" s="553"/>
      <c r="C99" s="682"/>
      <c r="D99" s="682"/>
      <c r="E99" s="682"/>
      <c r="F99" s="682"/>
      <c r="G99" s="682"/>
      <c r="H99" s="682"/>
      <c r="I99" s="127" t="s">
        <v>392</v>
      </c>
      <c r="J99" s="20" t="s">
        <v>294</v>
      </c>
      <c r="K99" s="20" t="s">
        <v>270</v>
      </c>
      <c r="L99" s="20" t="s">
        <v>17</v>
      </c>
      <c r="M99" s="12">
        <v>1</v>
      </c>
      <c r="N99" s="12" t="s">
        <v>295</v>
      </c>
      <c r="O99" s="270"/>
      <c r="P99" s="271"/>
      <c r="Q99" s="271"/>
      <c r="R99" s="271"/>
      <c r="S99" s="272"/>
      <c r="T99" s="228"/>
      <c r="U99" s="273"/>
      <c r="V99" s="223">
        <v>1</v>
      </c>
      <c r="W99" s="233"/>
      <c r="X99" s="233"/>
      <c r="Y99" s="233"/>
      <c r="Z99" s="233"/>
      <c r="AA99" s="233"/>
      <c r="AB99" s="233"/>
      <c r="AC99" s="233"/>
      <c r="AD99" s="274"/>
      <c r="AE99" s="275"/>
      <c r="AF99" s="276"/>
      <c r="AG99" s="688"/>
    </row>
    <row r="100" spans="1:33" ht="48.75" thickBot="1" x14ac:dyDescent="0.25">
      <c r="A100" s="682"/>
      <c r="B100" s="553"/>
      <c r="C100" s="682"/>
      <c r="D100" s="682"/>
      <c r="E100" s="682"/>
      <c r="F100" s="682"/>
      <c r="G100" s="682"/>
      <c r="H100" s="682"/>
      <c r="I100" s="127" t="s">
        <v>393</v>
      </c>
      <c r="J100" s="20" t="s">
        <v>297</v>
      </c>
      <c r="K100" s="20" t="s">
        <v>270</v>
      </c>
      <c r="L100" s="20" t="s">
        <v>17</v>
      </c>
      <c r="M100" s="12">
        <v>1</v>
      </c>
      <c r="N100" s="12" t="s">
        <v>295</v>
      </c>
      <c r="O100" s="270"/>
      <c r="P100" s="271"/>
      <c r="Q100" s="271"/>
      <c r="R100" s="271"/>
      <c r="S100" s="272"/>
      <c r="T100" s="228"/>
      <c r="U100" s="273"/>
      <c r="V100" s="223">
        <v>1</v>
      </c>
      <c r="W100" s="233"/>
      <c r="X100" s="233"/>
      <c r="Y100" s="233"/>
      <c r="Z100" s="233"/>
      <c r="AA100" s="233"/>
      <c r="AB100" s="233"/>
      <c r="AC100" s="233"/>
      <c r="AD100" s="274"/>
      <c r="AE100" s="275"/>
      <c r="AF100" s="276"/>
      <c r="AG100" s="688"/>
    </row>
    <row r="101" spans="1:33" ht="60.75" thickBot="1" x14ac:dyDescent="0.25">
      <c r="A101" s="682"/>
      <c r="B101" s="553"/>
      <c r="C101" s="682"/>
      <c r="D101" s="682"/>
      <c r="E101" s="682"/>
      <c r="F101" s="682"/>
      <c r="G101" s="682"/>
      <c r="H101" s="682"/>
      <c r="I101" s="127" t="s">
        <v>394</v>
      </c>
      <c r="J101" s="222" t="s">
        <v>283</v>
      </c>
      <c r="K101" s="222" t="s">
        <v>270</v>
      </c>
      <c r="L101" s="222" t="s">
        <v>17</v>
      </c>
      <c r="M101" s="77">
        <v>4</v>
      </c>
      <c r="N101" s="77" t="s">
        <v>0</v>
      </c>
      <c r="O101" s="270"/>
      <c r="P101" s="271"/>
      <c r="Q101" s="271"/>
      <c r="R101" s="271"/>
      <c r="S101" s="272"/>
      <c r="T101" s="228"/>
      <c r="U101" s="273"/>
      <c r="V101" s="223">
        <v>4</v>
      </c>
      <c r="W101" s="233"/>
      <c r="X101" s="233"/>
      <c r="Y101" s="233"/>
      <c r="Z101" s="233"/>
      <c r="AA101" s="233"/>
      <c r="AB101" s="233"/>
      <c r="AC101" s="233"/>
      <c r="AD101" s="274"/>
      <c r="AE101" s="275"/>
      <c r="AF101" s="276"/>
      <c r="AG101" s="688"/>
    </row>
    <row r="102" spans="1:33" ht="48.75" thickBot="1" x14ac:dyDescent="0.25">
      <c r="A102" s="682"/>
      <c r="B102" s="553"/>
      <c r="C102" s="682"/>
      <c r="D102" s="682"/>
      <c r="E102" s="682"/>
      <c r="F102" s="682"/>
      <c r="G102" s="682"/>
      <c r="H102" s="682"/>
      <c r="I102" s="127" t="s">
        <v>395</v>
      </c>
      <c r="J102" s="222" t="s">
        <v>286</v>
      </c>
      <c r="K102" s="222" t="s">
        <v>270</v>
      </c>
      <c r="L102" s="222" t="s">
        <v>17</v>
      </c>
      <c r="M102" s="77">
        <v>2</v>
      </c>
      <c r="N102" s="77" t="s">
        <v>287</v>
      </c>
      <c r="O102" s="270"/>
      <c r="P102" s="271"/>
      <c r="Q102" s="271"/>
      <c r="R102" s="271"/>
      <c r="S102" s="272"/>
      <c r="T102" s="228"/>
      <c r="U102" s="273"/>
      <c r="V102" s="223">
        <v>2</v>
      </c>
      <c r="W102" s="233"/>
      <c r="X102" s="233"/>
      <c r="Y102" s="233"/>
      <c r="Z102" s="233"/>
      <c r="AA102" s="233"/>
      <c r="AB102" s="233"/>
      <c r="AC102" s="233"/>
      <c r="AD102" s="274"/>
      <c r="AE102" s="275"/>
      <c r="AF102" s="276"/>
      <c r="AG102" s="688"/>
    </row>
    <row r="103" spans="1:33" ht="48.75" thickBot="1" x14ac:dyDescent="0.25">
      <c r="A103" s="682"/>
      <c r="B103" s="553"/>
      <c r="C103" s="682"/>
      <c r="D103" s="682"/>
      <c r="E103" s="682"/>
      <c r="F103" s="682"/>
      <c r="G103" s="682"/>
      <c r="H103" s="682"/>
      <c r="I103" s="127" t="s">
        <v>396</v>
      </c>
      <c r="J103" s="124" t="s">
        <v>289</v>
      </c>
      <c r="K103" s="124" t="s">
        <v>270</v>
      </c>
      <c r="L103" s="124" t="s">
        <v>17</v>
      </c>
      <c r="M103" s="10">
        <v>3</v>
      </c>
      <c r="N103" s="10" t="s">
        <v>290</v>
      </c>
      <c r="O103" s="270"/>
      <c r="P103" s="271"/>
      <c r="Q103" s="271"/>
      <c r="R103" s="271"/>
      <c r="S103" s="272"/>
      <c r="T103" s="228"/>
      <c r="U103" s="273"/>
      <c r="V103" s="340">
        <v>1</v>
      </c>
      <c r="W103" s="233"/>
      <c r="X103" s="233"/>
      <c r="Y103" s="233"/>
      <c r="Z103" s="233"/>
      <c r="AA103" s="233"/>
      <c r="AB103" s="233"/>
      <c r="AC103" s="233"/>
      <c r="AD103" s="274"/>
      <c r="AE103" s="275"/>
      <c r="AF103" s="276"/>
      <c r="AG103" s="684"/>
    </row>
    <row r="104" spans="1:33" ht="119.25" customHeight="1" thickBot="1" x14ac:dyDescent="0.25">
      <c r="A104" s="682" t="s">
        <v>881</v>
      </c>
      <c r="B104" s="553"/>
      <c r="C104" s="682" t="s">
        <v>263</v>
      </c>
      <c r="D104" s="682" t="s">
        <v>264</v>
      </c>
      <c r="E104" s="682" t="s">
        <v>265</v>
      </c>
      <c r="F104" s="682" t="s">
        <v>266</v>
      </c>
      <c r="G104" s="682" t="s">
        <v>362</v>
      </c>
      <c r="H104" s="682" t="s">
        <v>268</v>
      </c>
      <c r="I104" s="341">
        <v>1.1200000000000001</v>
      </c>
      <c r="J104" s="3" t="s">
        <v>397</v>
      </c>
      <c r="K104" s="3" t="s">
        <v>270</v>
      </c>
      <c r="L104" s="3" t="s">
        <v>17</v>
      </c>
      <c r="M104" s="108">
        <f>SUM(M105:M112)</f>
        <v>14</v>
      </c>
      <c r="N104" s="4" t="s">
        <v>364</v>
      </c>
      <c r="O104" s="108">
        <v>5</v>
      </c>
      <c r="P104" s="263">
        <v>0</v>
      </c>
      <c r="Q104" s="264">
        <v>2710000000</v>
      </c>
      <c r="R104" s="121">
        <v>0</v>
      </c>
      <c r="S104" s="162">
        <v>42917</v>
      </c>
      <c r="T104" s="163">
        <v>43312</v>
      </c>
      <c r="U104" s="160">
        <f>ROUND((T104-S104)/7,0)</f>
        <v>56</v>
      </c>
      <c r="V104" s="153">
        <f>SUM(V105:V112)</f>
        <v>9</v>
      </c>
      <c r="W104" s="255">
        <v>0</v>
      </c>
      <c r="X104" s="154"/>
      <c r="Y104" s="206"/>
      <c r="Z104" s="155">
        <v>0</v>
      </c>
      <c r="AA104" s="256"/>
      <c r="AB104" s="256"/>
      <c r="AC104" s="257">
        <f>+O104-Y104</f>
        <v>5</v>
      </c>
      <c r="AD104" s="251">
        <f>+V104/M104</f>
        <v>0.6428571428571429</v>
      </c>
      <c r="AE104" s="252">
        <f>+Z104/O104</f>
        <v>0</v>
      </c>
      <c r="AF104" s="258">
        <v>0</v>
      </c>
      <c r="AG104" s="618" t="s">
        <v>398</v>
      </c>
    </row>
    <row r="105" spans="1:33" ht="48.75" thickBot="1" x14ac:dyDescent="0.25">
      <c r="A105" s="682"/>
      <c r="B105" s="553"/>
      <c r="C105" s="682"/>
      <c r="D105" s="682"/>
      <c r="E105" s="682"/>
      <c r="F105" s="682"/>
      <c r="G105" s="682"/>
      <c r="H105" s="682"/>
      <c r="I105" s="282" t="s">
        <v>399</v>
      </c>
      <c r="J105" s="259" t="s">
        <v>274</v>
      </c>
      <c r="K105" s="20" t="s">
        <v>270</v>
      </c>
      <c r="L105" s="20" t="s">
        <v>17</v>
      </c>
      <c r="M105" s="12">
        <v>1</v>
      </c>
      <c r="N105" s="12" t="s">
        <v>0</v>
      </c>
      <c r="O105" s="270"/>
      <c r="P105" s="271"/>
      <c r="Q105" s="271"/>
      <c r="R105" s="271"/>
      <c r="S105" s="272"/>
      <c r="T105" s="228"/>
      <c r="U105" s="273">
        <v>1</v>
      </c>
      <c r="V105" s="223">
        <v>1</v>
      </c>
      <c r="W105" s="233"/>
      <c r="X105" s="233"/>
      <c r="Y105" s="233"/>
      <c r="Z105" s="233"/>
      <c r="AA105" s="233"/>
      <c r="AB105" s="233"/>
      <c r="AC105" s="233"/>
      <c r="AD105" s="274"/>
      <c r="AE105" s="275"/>
      <c r="AF105" s="276"/>
      <c r="AG105" s="690"/>
    </row>
    <row r="106" spans="1:33" ht="48.75" thickBot="1" x14ac:dyDescent="0.25">
      <c r="A106" s="682"/>
      <c r="B106" s="553"/>
      <c r="C106" s="682"/>
      <c r="D106" s="682"/>
      <c r="E106" s="682"/>
      <c r="F106" s="682"/>
      <c r="G106" s="682"/>
      <c r="H106" s="682"/>
      <c r="I106" s="127" t="s">
        <v>400</v>
      </c>
      <c r="J106" s="20" t="s">
        <v>275</v>
      </c>
      <c r="K106" s="20" t="s">
        <v>270</v>
      </c>
      <c r="L106" s="20" t="s">
        <v>17</v>
      </c>
      <c r="M106" s="12">
        <v>1</v>
      </c>
      <c r="N106" s="12" t="s">
        <v>153</v>
      </c>
      <c r="O106" s="270"/>
      <c r="P106" s="271"/>
      <c r="Q106" s="271"/>
      <c r="R106" s="271"/>
      <c r="S106" s="272"/>
      <c r="T106" s="228"/>
      <c r="U106" s="273"/>
      <c r="V106" s="223">
        <v>1</v>
      </c>
      <c r="W106" s="233"/>
      <c r="X106" s="233"/>
      <c r="Y106" s="233"/>
      <c r="Z106" s="233"/>
      <c r="AA106" s="233"/>
      <c r="AB106" s="233"/>
      <c r="AC106" s="233"/>
      <c r="AD106" s="274"/>
      <c r="AE106" s="275"/>
      <c r="AF106" s="276"/>
      <c r="AG106" s="690"/>
    </row>
    <row r="107" spans="1:33" ht="48.75" thickBot="1" x14ac:dyDescent="0.25">
      <c r="A107" s="682"/>
      <c r="B107" s="553"/>
      <c r="C107" s="682"/>
      <c r="D107" s="682"/>
      <c r="E107" s="682"/>
      <c r="F107" s="682"/>
      <c r="G107" s="682"/>
      <c r="H107" s="682"/>
      <c r="I107" s="282" t="s">
        <v>401</v>
      </c>
      <c r="J107" s="20" t="s">
        <v>276</v>
      </c>
      <c r="K107" s="20" t="s">
        <v>270</v>
      </c>
      <c r="L107" s="20" t="s">
        <v>17</v>
      </c>
      <c r="M107" s="12">
        <v>1</v>
      </c>
      <c r="N107" s="12" t="s">
        <v>277</v>
      </c>
      <c r="O107" s="270"/>
      <c r="P107" s="271"/>
      <c r="Q107" s="271"/>
      <c r="R107" s="271"/>
      <c r="S107" s="272"/>
      <c r="T107" s="228"/>
      <c r="U107" s="273"/>
      <c r="V107" s="223">
        <v>1</v>
      </c>
      <c r="W107" s="233"/>
      <c r="X107" s="233"/>
      <c r="Y107" s="233"/>
      <c r="Z107" s="233"/>
      <c r="AA107" s="233"/>
      <c r="AB107" s="233"/>
      <c r="AC107" s="233"/>
      <c r="AD107" s="274"/>
      <c r="AE107" s="275"/>
      <c r="AF107" s="276"/>
      <c r="AG107" s="690"/>
    </row>
    <row r="108" spans="1:33" ht="48.75" thickBot="1" x14ac:dyDescent="0.25">
      <c r="A108" s="682"/>
      <c r="B108" s="553"/>
      <c r="C108" s="682"/>
      <c r="D108" s="682"/>
      <c r="E108" s="682"/>
      <c r="F108" s="682"/>
      <c r="G108" s="682"/>
      <c r="H108" s="682"/>
      <c r="I108" s="127" t="s">
        <v>402</v>
      </c>
      <c r="J108" s="20" t="s">
        <v>294</v>
      </c>
      <c r="K108" s="20" t="s">
        <v>270</v>
      </c>
      <c r="L108" s="20" t="s">
        <v>17</v>
      </c>
      <c r="M108" s="12">
        <v>1</v>
      </c>
      <c r="N108" s="12" t="s">
        <v>295</v>
      </c>
      <c r="O108" s="270"/>
      <c r="P108" s="271"/>
      <c r="Q108" s="271"/>
      <c r="R108" s="271"/>
      <c r="S108" s="272"/>
      <c r="T108" s="228"/>
      <c r="U108" s="273"/>
      <c r="V108" s="223">
        <v>1</v>
      </c>
      <c r="W108" s="233"/>
      <c r="X108" s="233"/>
      <c r="Y108" s="233"/>
      <c r="Z108" s="233"/>
      <c r="AA108" s="233"/>
      <c r="AB108" s="233"/>
      <c r="AC108" s="233"/>
      <c r="AD108" s="274"/>
      <c r="AE108" s="275"/>
      <c r="AF108" s="276"/>
      <c r="AG108" s="690"/>
    </row>
    <row r="109" spans="1:33" ht="48.75" thickBot="1" x14ac:dyDescent="0.25">
      <c r="A109" s="682"/>
      <c r="B109" s="553"/>
      <c r="C109" s="682"/>
      <c r="D109" s="682"/>
      <c r="E109" s="682"/>
      <c r="F109" s="682"/>
      <c r="G109" s="682"/>
      <c r="H109" s="682"/>
      <c r="I109" s="282" t="s">
        <v>403</v>
      </c>
      <c r="J109" s="20" t="s">
        <v>297</v>
      </c>
      <c r="K109" s="20" t="s">
        <v>270</v>
      </c>
      <c r="L109" s="20" t="s">
        <v>17</v>
      </c>
      <c r="M109" s="12">
        <v>1</v>
      </c>
      <c r="N109" s="12" t="s">
        <v>295</v>
      </c>
      <c r="O109" s="270"/>
      <c r="P109" s="271"/>
      <c r="Q109" s="271"/>
      <c r="R109" s="271"/>
      <c r="S109" s="272"/>
      <c r="T109" s="228"/>
      <c r="U109" s="273"/>
      <c r="V109" s="223">
        <v>1</v>
      </c>
      <c r="W109" s="233"/>
      <c r="X109" s="233"/>
      <c r="Y109" s="233"/>
      <c r="Z109" s="233"/>
      <c r="AA109" s="233"/>
      <c r="AB109" s="233"/>
      <c r="AC109" s="233"/>
      <c r="AD109" s="274"/>
      <c r="AE109" s="275"/>
      <c r="AF109" s="276"/>
      <c r="AG109" s="690"/>
    </row>
    <row r="110" spans="1:33" ht="60.75" thickBot="1" x14ac:dyDescent="0.25">
      <c r="A110" s="682"/>
      <c r="B110" s="553"/>
      <c r="C110" s="682"/>
      <c r="D110" s="682"/>
      <c r="E110" s="682"/>
      <c r="F110" s="682"/>
      <c r="G110" s="682"/>
      <c r="H110" s="682"/>
      <c r="I110" s="127" t="s">
        <v>404</v>
      </c>
      <c r="J110" s="222" t="s">
        <v>283</v>
      </c>
      <c r="K110" s="20" t="s">
        <v>270</v>
      </c>
      <c r="L110" s="20" t="s">
        <v>17</v>
      </c>
      <c r="M110" s="12">
        <v>4</v>
      </c>
      <c r="N110" s="12" t="s">
        <v>0</v>
      </c>
      <c r="O110" s="270"/>
      <c r="P110" s="271"/>
      <c r="Q110" s="271"/>
      <c r="R110" s="271"/>
      <c r="S110" s="272"/>
      <c r="T110" s="228"/>
      <c r="U110" s="273"/>
      <c r="V110" s="223">
        <v>4</v>
      </c>
      <c r="W110" s="233"/>
      <c r="X110" s="233"/>
      <c r="Y110" s="233"/>
      <c r="Z110" s="233"/>
      <c r="AA110" s="233"/>
      <c r="AB110" s="233"/>
      <c r="AC110" s="233"/>
      <c r="AD110" s="274"/>
      <c r="AE110" s="275"/>
      <c r="AF110" s="276"/>
      <c r="AG110" s="690"/>
    </row>
    <row r="111" spans="1:33" ht="48.75" thickBot="1" x14ac:dyDescent="0.25">
      <c r="A111" s="682"/>
      <c r="B111" s="553"/>
      <c r="C111" s="682"/>
      <c r="D111" s="682"/>
      <c r="E111" s="682"/>
      <c r="F111" s="682"/>
      <c r="G111" s="682"/>
      <c r="H111" s="682"/>
      <c r="I111" s="282" t="s">
        <v>405</v>
      </c>
      <c r="J111" s="222" t="s">
        <v>286</v>
      </c>
      <c r="K111" s="20" t="s">
        <v>270</v>
      </c>
      <c r="L111" s="20" t="s">
        <v>17</v>
      </c>
      <c r="M111" s="12">
        <v>2</v>
      </c>
      <c r="N111" s="12" t="s">
        <v>287</v>
      </c>
      <c r="O111" s="270"/>
      <c r="P111" s="271"/>
      <c r="Q111" s="271"/>
      <c r="R111" s="271"/>
      <c r="S111" s="272"/>
      <c r="T111" s="228"/>
      <c r="U111" s="273"/>
      <c r="V111" s="223">
        <v>0</v>
      </c>
      <c r="W111" s="233"/>
      <c r="X111" s="233"/>
      <c r="Y111" s="233"/>
      <c r="Z111" s="233"/>
      <c r="AA111" s="233"/>
      <c r="AB111" s="233"/>
      <c r="AC111" s="233"/>
      <c r="AD111" s="274"/>
      <c r="AE111" s="275"/>
      <c r="AF111" s="276"/>
      <c r="AG111" s="690"/>
    </row>
    <row r="112" spans="1:33" ht="48.75" thickBot="1" x14ac:dyDescent="0.25">
      <c r="A112" s="682"/>
      <c r="B112" s="553"/>
      <c r="C112" s="682"/>
      <c r="D112" s="682"/>
      <c r="E112" s="682"/>
      <c r="F112" s="682"/>
      <c r="G112" s="682"/>
      <c r="H112" s="682"/>
      <c r="I112" s="127" t="s">
        <v>406</v>
      </c>
      <c r="J112" s="124" t="s">
        <v>289</v>
      </c>
      <c r="K112" s="222" t="s">
        <v>270</v>
      </c>
      <c r="L112" s="222" t="s">
        <v>17</v>
      </c>
      <c r="M112" s="77">
        <v>3</v>
      </c>
      <c r="N112" s="77" t="s">
        <v>290</v>
      </c>
      <c r="O112" s="237"/>
      <c r="P112" s="238"/>
      <c r="Q112" s="238"/>
      <c r="R112" s="238"/>
      <c r="S112" s="272"/>
      <c r="T112" s="228"/>
      <c r="U112" s="347"/>
      <c r="V112" s="223">
        <v>0</v>
      </c>
      <c r="W112" s="233"/>
      <c r="X112" s="233"/>
      <c r="Y112" s="233"/>
      <c r="Z112" s="233"/>
      <c r="AA112" s="233"/>
      <c r="AB112" s="233"/>
      <c r="AC112" s="233"/>
      <c r="AD112" s="274"/>
      <c r="AE112" s="275"/>
      <c r="AF112" s="276"/>
      <c r="AG112" s="691"/>
    </row>
    <row r="113" spans="1:33" ht="125.25" customHeight="1" thickBot="1" x14ac:dyDescent="0.25">
      <c r="A113" s="682" t="s">
        <v>881</v>
      </c>
      <c r="B113" s="553"/>
      <c r="C113" s="682" t="s">
        <v>263</v>
      </c>
      <c r="D113" s="682" t="s">
        <v>264</v>
      </c>
      <c r="E113" s="682" t="s">
        <v>265</v>
      </c>
      <c r="F113" s="682" t="s">
        <v>266</v>
      </c>
      <c r="G113" s="682" t="s">
        <v>362</v>
      </c>
      <c r="H113" s="682" t="s">
        <v>268</v>
      </c>
      <c r="I113" s="341">
        <v>1.1299999999999999</v>
      </c>
      <c r="J113" s="3" t="s">
        <v>407</v>
      </c>
      <c r="K113" s="3" t="s">
        <v>270</v>
      </c>
      <c r="L113" s="3" t="s">
        <v>17</v>
      </c>
      <c r="M113" s="108">
        <f>SUM(M114:M121)</f>
        <v>14</v>
      </c>
      <c r="N113" s="4" t="s">
        <v>364</v>
      </c>
      <c r="O113" s="108">
        <v>23</v>
      </c>
      <c r="P113" s="263">
        <v>1500000000</v>
      </c>
      <c r="Q113" s="264">
        <v>1300000000</v>
      </c>
      <c r="R113" s="277">
        <f>+P113</f>
        <v>1500000000</v>
      </c>
      <c r="S113" s="80">
        <v>42917</v>
      </c>
      <c r="T113" s="80">
        <v>43312</v>
      </c>
      <c r="U113" s="25">
        <f>ROUND((T113-S113)/7,0)</f>
        <v>56</v>
      </c>
      <c r="V113" s="4">
        <f>SUM(V114:V121)</f>
        <v>12</v>
      </c>
      <c r="W113" s="348">
        <f>+P113</f>
        <v>1500000000</v>
      </c>
      <c r="X113" s="348">
        <v>1249607284</v>
      </c>
      <c r="Y113" s="265" t="s">
        <v>408</v>
      </c>
      <c r="Z113" s="25">
        <v>23</v>
      </c>
      <c r="AA113" s="80">
        <v>43041</v>
      </c>
      <c r="AB113" s="80">
        <v>43312</v>
      </c>
      <c r="AC113" s="267">
        <f>+O113-Z113</f>
        <v>0</v>
      </c>
      <c r="AD113" s="268">
        <f>+V113/M113</f>
        <v>0.8571428571428571</v>
      </c>
      <c r="AE113" s="152">
        <f>+Z113/O113</f>
        <v>1</v>
      </c>
      <c r="AF113" s="269">
        <f>+W113/R113</f>
        <v>1</v>
      </c>
      <c r="AG113" s="683" t="s">
        <v>409</v>
      </c>
    </row>
    <row r="114" spans="1:33" ht="48.75" thickBot="1" x14ac:dyDescent="0.25">
      <c r="A114" s="682"/>
      <c r="B114" s="553"/>
      <c r="C114" s="682"/>
      <c r="D114" s="682"/>
      <c r="E114" s="682"/>
      <c r="F114" s="682"/>
      <c r="G114" s="682"/>
      <c r="H114" s="682"/>
      <c r="I114" s="126" t="s">
        <v>410</v>
      </c>
      <c r="J114" s="19" t="s">
        <v>274</v>
      </c>
      <c r="K114" s="19" t="s">
        <v>270</v>
      </c>
      <c r="L114" s="19" t="s">
        <v>17</v>
      </c>
      <c r="M114" s="7">
        <v>1</v>
      </c>
      <c r="N114" s="7" t="s">
        <v>0</v>
      </c>
      <c r="O114" s="270"/>
      <c r="P114" s="271"/>
      <c r="Q114" s="271"/>
      <c r="R114" s="271"/>
      <c r="S114" s="272"/>
      <c r="T114" s="228"/>
      <c r="U114" s="273"/>
      <c r="V114" s="223">
        <v>1</v>
      </c>
      <c r="W114" s="233"/>
      <c r="X114" s="233"/>
      <c r="Y114" s="233"/>
      <c r="Z114" s="233"/>
      <c r="AA114" s="233"/>
      <c r="AB114" s="233"/>
      <c r="AC114" s="233"/>
      <c r="AD114" s="274"/>
      <c r="AE114" s="275"/>
      <c r="AF114" s="276"/>
      <c r="AG114" s="688"/>
    </row>
    <row r="115" spans="1:33" ht="48.75" thickBot="1" x14ac:dyDescent="0.25">
      <c r="A115" s="682"/>
      <c r="B115" s="553"/>
      <c r="C115" s="682"/>
      <c r="D115" s="682"/>
      <c r="E115" s="682"/>
      <c r="F115" s="682"/>
      <c r="G115" s="682"/>
      <c r="H115" s="682"/>
      <c r="I115" s="127" t="s">
        <v>411</v>
      </c>
      <c r="J115" s="20" t="s">
        <v>275</v>
      </c>
      <c r="K115" s="20" t="s">
        <v>270</v>
      </c>
      <c r="L115" s="20" t="s">
        <v>17</v>
      </c>
      <c r="M115" s="12">
        <v>1</v>
      </c>
      <c r="N115" s="12" t="s">
        <v>153</v>
      </c>
      <c r="O115" s="270"/>
      <c r="P115" s="271"/>
      <c r="Q115" s="271"/>
      <c r="R115" s="271"/>
      <c r="S115" s="272"/>
      <c r="T115" s="228"/>
      <c r="U115" s="273"/>
      <c r="V115" s="223">
        <v>1</v>
      </c>
      <c r="W115" s="233"/>
      <c r="X115" s="233"/>
      <c r="Y115" s="233"/>
      <c r="Z115" s="233"/>
      <c r="AA115" s="233"/>
      <c r="AB115" s="233"/>
      <c r="AC115" s="233"/>
      <c r="AD115" s="274"/>
      <c r="AE115" s="275"/>
      <c r="AF115" s="276"/>
      <c r="AG115" s="688"/>
    </row>
    <row r="116" spans="1:33" ht="48.75" thickBot="1" x14ac:dyDescent="0.25">
      <c r="A116" s="682"/>
      <c r="B116" s="553"/>
      <c r="C116" s="682"/>
      <c r="D116" s="682"/>
      <c r="E116" s="682"/>
      <c r="F116" s="682"/>
      <c r="G116" s="682"/>
      <c r="H116" s="682"/>
      <c r="I116" s="127" t="s">
        <v>412</v>
      </c>
      <c r="J116" s="20" t="s">
        <v>276</v>
      </c>
      <c r="K116" s="20" t="s">
        <v>270</v>
      </c>
      <c r="L116" s="20" t="s">
        <v>17</v>
      </c>
      <c r="M116" s="12">
        <v>1</v>
      </c>
      <c r="N116" s="12" t="s">
        <v>277</v>
      </c>
      <c r="O116" s="270"/>
      <c r="P116" s="271"/>
      <c r="Q116" s="271"/>
      <c r="R116" s="271"/>
      <c r="S116" s="272"/>
      <c r="T116" s="228"/>
      <c r="U116" s="273"/>
      <c r="V116" s="223">
        <v>1</v>
      </c>
      <c r="W116" s="233"/>
      <c r="X116" s="233"/>
      <c r="Y116" s="233"/>
      <c r="Z116" s="233"/>
      <c r="AA116" s="233"/>
      <c r="AB116" s="233"/>
      <c r="AC116" s="233"/>
      <c r="AD116" s="274"/>
      <c r="AE116" s="275"/>
      <c r="AF116" s="276"/>
      <c r="AG116" s="688"/>
    </row>
    <row r="117" spans="1:33" ht="48.75" thickBot="1" x14ac:dyDescent="0.25">
      <c r="A117" s="682"/>
      <c r="B117" s="553"/>
      <c r="C117" s="682"/>
      <c r="D117" s="682"/>
      <c r="E117" s="682"/>
      <c r="F117" s="682"/>
      <c r="G117" s="682"/>
      <c r="H117" s="682"/>
      <c r="I117" s="127" t="s">
        <v>413</v>
      </c>
      <c r="J117" s="20" t="s">
        <v>294</v>
      </c>
      <c r="K117" s="20" t="s">
        <v>270</v>
      </c>
      <c r="L117" s="20" t="s">
        <v>17</v>
      </c>
      <c r="M117" s="12">
        <v>1</v>
      </c>
      <c r="N117" s="12" t="s">
        <v>295</v>
      </c>
      <c r="O117" s="270"/>
      <c r="P117" s="271"/>
      <c r="Q117" s="271"/>
      <c r="R117" s="271"/>
      <c r="S117" s="272"/>
      <c r="T117" s="228"/>
      <c r="U117" s="273"/>
      <c r="V117" s="223">
        <v>1</v>
      </c>
      <c r="W117" s="233"/>
      <c r="X117" s="233"/>
      <c r="Y117" s="233"/>
      <c r="Z117" s="233"/>
      <c r="AA117" s="233"/>
      <c r="AB117" s="233"/>
      <c r="AC117" s="233"/>
      <c r="AD117" s="274"/>
      <c r="AE117" s="275"/>
      <c r="AF117" s="276"/>
      <c r="AG117" s="688"/>
    </row>
    <row r="118" spans="1:33" ht="48.75" thickBot="1" x14ac:dyDescent="0.25">
      <c r="A118" s="682"/>
      <c r="B118" s="553"/>
      <c r="C118" s="682"/>
      <c r="D118" s="682"/>
      <c r="E118" s="682"/>
      <c r="F118" s="682"/>
      <c r="G118" s="682"/>
      <c r="H118" s="682"/>
      <c r="I118" s="127" t="s">
        <v>414</v>
      </c>
      <c r="J118" s="20" t="s">
        <v>297</v>
      </c>
      <c r="K118" s="20" t="s">
        <v>270</v>
      </c>
      <c r="L118" s="20" t="s">
        <v>17</v>
      </c>
      <c r="M118" s="12">
        <v>1</v>
      </c>
      <c r="N118" s="12" t="s">
        <v>295</v>
      </c>
      <c r="O118" s="270"/>
      <c r="P118" s="271"/>
      <c r="Q118" s="271"/>
      <c r="R118" s="271"/>
      <c r="S118" s="272"/>
      <c r="T118" s="228"/>
      <c r="U118" s="273"/>
      <c r="V118" s="223">
        <v>1</v>
      </c>
      <c r="W118" s="233"/>
      <c r="X118" s="233"/>
      <c r="Y118" s="233"/>
      <c r="Z118" s="233"/>
      <c r="AA118" s="233"/>
      <c r="AB118" s="233"/>
      <c r="AC118" s="233"/>
      <c r="AD118" s="274"/>
      <c r="AE118" s="275"/>
      <c r="AF118" s="276"/>
      <c r="AG118" s="688"/>
    </row>
    <row r="119" spans="1:33" ht="60.75" thickBot="1" x14ac:dyDescent="0.25">
      <c r="A119" s="682"/>
      <c r="B119" s="553"/>
      <c r="C119" s="682"/>
      <c r="D119" s="682"/>
      <c r="E119" s="682"/>
      <c r="F119" s="682"/>
      <c r="G119" s="682"/>
      <c r="H119" s="682"/>
      <c r="I119" s="127" t="s">
        <v>415</v>
      </c>
      <c r="J119" s="222" t="s">
        <v>283</v>
      </c>
      <c r="K119" s="20" t="s">
        <v>270</v>
      </c>
      <c r="L119" s="20" t="s">
        <v>17</v>
      </c>
      <c r="M119" s="12">
        <v>4</v>
      </c>
      <c r="N119" s="12" t="s">
        <v>0</v>
      </c>
      <c r="O119" s="270"/>
      <c r="P119" s="271"/>
      <c r="Q119" s="271"/>
      <c r="R119" s="271"/>
      <c r="S119" s="272"/>
      <c r="T119" s="228"/>
      <c r="U119" s="273"/>
      <c r="V119" s="223">
        <v>4</v>
      </c>
      <c r="W119" s="233"/>
      <c r="X119" s="233"/>
      <c r="Y119" s="233"/>
      <c r="Z119" s="233"/>
      <c r="AA119" s="233"/>
      <c r="AB119" s="233"/>
      <c r="AC119" s="233"/>
      <c r="AD119" s="274"/>
      <c r="AE119" s="275"/>
      <c r="AF119" s="276"/>
      <c r="AG119" s="688"/>
    </row>
    <row r="120" spans="1:33" ht="48.75" thickBot="1" x14ac:dyDescent="0.25">
      <c r="A120" s="682"/>
      <c r="B120" s="553"/>
      <c r="C120" s="682"/>
      <c r="D120" s="682"/>
      <c r="E120" s="682"/>
      <c r="F120" s="682"/>
      <c r="G120" s="682"/>
      <c r="H120" s="682"/>
      <c r="I120" s="127" t="s">
        <v>416</v>
      </c>
      <c r="J120" s="222" t="s">
        <v>286</v>
      </c>
      <c r="K120" s="20" t="s">
        <v>270</v>
      </c>
      <c r="L120" s="20" t="s">
        <v>17</v>
      </c>
      <c r="M120" s="12">
        <v>2</v>
      </c>
      <c r="N120" s="12" t="s">
        <v>287</v>
      </c>
      <c r="O120" s="270"/>
      <c r="P120" s="271"/>
      <c r="Q120" s="271"/>
      <c r="R120" s="271"/>
      <c r="S120" s="272"/>
      <c r="T120" s="228"/>
      <c r="U120" s="273"/>
      <c r="V120" s="223">
        <v>2</v>
      </c>
      <c r="W120" s="233"/>
      <c r="X120" s="233"/>
      <c r="Y120" s="233"/>
      <c r="Z120" s="233"/>
      <c r="AA120" s="233"/>
      <c r="AB120" s="233"/>
      <c r="AC120" s="233"/>
      <c r="AD120" s="274"/>
      <c r="AE120" s="275"/>
      <c r="AF120" s="276"/>
      <c r="AG120" s="688"/>
    </row>
    <row r="121" spans="1:33" ht="48.75" thickBot="1" x14ac:dyDescent="0.25">
      <c r="A121" s="682"/>
      <c r="B121" s="553"/>
      <c r="C121" s="682"/>
      <c r="D121" s="682"/>
      <c r="E121" s="682"/>
      <c r="F121" s="682"/>
      <c r="G121" s="682"/>
      <c r="H121" s="682"/>
      <c r="I121" s="128" t="s">
        <v>417</v>
      </c>
      <c r="J121" s="222" t="s">
        <v>289</v>
      </c>
      <c r="K121" s="222" t="s">
        <v>270</v>
      </c>
      <c r="L121" s="222" t="s">
        <v>17</v>
      </c>
      <c r="M121" s="77">
        <v>3</v>
      </c>
      <c r="N121" s="77" t="s">
        <v>290</v>
      </c>
      <c r="O121" s="237"/>
      <c r="P121" s="238"/>
      <c r="Q121" s="238"/>
      <c r="R121" s="238"/>
      <c r="S121" s="272"/>
      <c r="T121" s="228"/>
      <c r="U121" s="273"/>
      <c r="V121" s="340">
        <v>1</v>
      </c>
      <c r="W121" s="233"/>
      <c r="X121" s="233"/>
      <c r="Y121" s="233"/>
      <c r="Z121" s="233"/>
      <c r="AA121" s="233"/>
      <c r="AB121" s="233"/>
      <c r="AC121" s="233"/>
      <c r="AD121" s="274"/>
      <c r="AE121" s="275"/>
      <c r="AF121" s="276"/>
      <c r="AG121" s="684"/>
    </row>
    <row r="122" spans="1:33" ht="96.75" thickBot="1" x14ac:dyDescent="0.25">
      <c r="A122" s="682" t="s">
        <v>881</v>
      </c>
      <c r="B122" s="553"/>
      <c r="C122" s="682" t="s">
        <v>263</v>
      </c>
      <c r="D122" s="682" t="s">
        <v>264</v>
      </c>
      <c r="E122" s="682" t="s">
        <v>265</v>
      </c>
      <c r="F122" s="682" t="s">
        <v>266</v>
      </c>
      <c r="G122" s="682" t="s">
        <v>362</v>
      </c>
      <c r="H122" s="682" t="s">
        <v>268</v>
      </c>
      <c r="I122" s="341">
        <v>1.1399999999999999</v>
      </c>
      <c r="J122" s="3" t="s">
        <v>418</v>
      </c>
      <c r="K122" s="3" t="s">
        <v>270</v>
      </c>
      <c r="L122" s="3" t="s">
        <v>17</v>
      </c>
      <c r="M122" s="108">
        <f>SUM(M123:M130)</f>
        <v>14</v>
      </c>
      <c r="N122" s="4" t="s">
        <v>364</v>
      </c>
      <c r="O122" s="108">
        <v>21</v>
      </c>
      <c r="P122" s="263">
        <v>3631000000</v>
      </c>
      <c r="Q122" s="264">
        <v>3000000000</v>
      </c>
      <c r="R122" s="277">
        <f>+P122</f>
        <v>3631000000</v>
      </c>
      <c r="S122" s="80">
        <v>42917</v>
      </c>
      <c r="T122" s="80">
        <v>43312</v>
      </c>
      <c r="U122" s="25">
        <f>ROUND((T122-S122)/7,0)</f>
        <v>56</v>
      </c>
      <c r="V122" s="4">
        <f>SUM(V123:V130)</f>
        <v>12</v>
      </c>
      <c r="W122" s="348">
        <f>+P122</f>
        <v>3631000000</v>
      </c>
      <c r="X122" s="348">
        <v>2866771721</v>
      </c>
      <c r="Y122" s="265" t="s">
        <v>419</v>
      </c>
      <c r="Z122" s="25">
        <v>21</v>
      </c>
      <c r="AA122" s="80">
        <v>43046</v>
      </c>
      <c r="AB122" s="80">
        <v>43312</v>
      </c>
      <c r="AC122" s="267">
        <f>+O122-Z122</f>
        <v>0</v>
      </c>
      <c r="AD122" s="268">
        <f>+V122/M122</f>
        <v>0.8571428571428571</v>
      </c>
      <c r="AE122" s="152">
        <f>+Z122/O122</f>
        <v>1</v>
      </c>
      <c r="AF122" s="269">
        <f>+W122/R122</f>
        <v>1</v>
      </c>
      <c r="AG122" s="692" t="s">
        <v>420</v>
      </c>
    </row>
    <row r="123" spans="1:33" ht="48.75" thickBot="1" x14ac:dyDescent="0.25">
      <c r="A123" s="682"/>
      <c r="B123" s="553"/>
      <c r="C123" s="682"/>
      <c r="D123" s="682"/>
      <c r="E123" s="682"/>
      <c r="F123" s="682"/>
      <c r="G123" s="682"/>
      <c r="H123" s="682"/>
      <c r="I123" s="126" t="s">
        <v>421</v>
      </c>
      <c r="J123" s="19" t="s">
        <v>274</v>
      </c>
      <c r="K123" s="19" t="s">
        <v>270</v>
      </c>
      <c r="L123" s="19" t="s">
        <v>17</v>
      </c>
      <c r="M123" s="7">
        <v>1</v>
      </c>
      <c r="N123" s="7" t="s">
        <v>0</v>
      </c>
      <c r="O123" s="270"/>
      <c r="P123" s="271"/>
      <c r="Q123" s="271"/>
      <c r="R123" s="271"/>
      <c r="S123" s="272"/>
      <c r="T123" s="228"/>
      <c r="U123" s="273"/>
      <c r="V123" s="223">
        <v>1</v>
      </c>
      <c r="W123" s="233"/>
      <c r="X123" s="233"/>
      <c r="Y123" s="233"/>
      <c r="Z123" s="233"/>
      <c r="AA123" s="233"/>
      <c r="AB123" s="233"/>
      <c r="AC123" s="233"/>
      <c r="AD123" s="274"/>
      <c r="AE123" s="275"/>
      <c r="AF123" s="276"/>
      <c r="AG123" s="693"/>
    </row>
    <row r="124" spans="1:33" ht="48.75" thickBot="1" x14ac:dyDescent="0.25">
      <c r="A124" s="682"/>
      <c r="B124" s="553"/>
      <c r="C124" s="682"/>
      <c r="D124" s="682"/>
      <c r="E124" s="682"/>
      <c r="F124" s="682"/>
      <c r="G124" s="682"/>
      <c r="H124" s="682"/>
      <c r="I124" s="127" t="s">
        <v>422</v>
      </c>
      <c r="J124" s="20" t="s">
        <v>275</v>
      </c>
      <c r="K124" s="20" t="s">
        <v>270</v>
      </c>
      <c r="L124" s="20" t="s">
        <v>17</v>
      </c>
      <c r="M124" s="12">
        <v>1</v>
      </c>
      <c r="N124" s="12" t="s">
        <v>153</v>
      </c>
      <c r="O124" s="270"/>
      <c r="P124" s="271"/>
      <c r="Q124" s="271"/>
      <c r="R124" s="271"/>
      <c r="S124" s="272"/>
      <c r="T124" s="228"/>
      <c r="U124" s="273"/>
      <c r="V124" s="223">
        <v>1</v>
      </c>
      <c r="W124" s="233"/>
      <c r="X124" s="233"/>
      <c r="Y124" s="233"/>
      <c r="Z124" s="233"/>
      <c r="AA124" s="233"/>
      <c r="AB124" s="233"/>
      <c r="AC124" s="233"/>
      <c r="AD124" s="274"/>
      <c r="AE124" s="275"/>
      <c r="AF124" s="276"/>
      <c r="AG124" s="693"/>
    </row>
    <row r="125" spans="1:33" ht="48.75" thickBot="1" x14ac:dyDescent="0.25">
      <c r="A125" s="682"/>
      <c r="B125" s="553"/>
      <c r="C125" s="682"/>
      <c r="D125" s="682"/>
      <c r="E125" s="682"/>
      <c r="F125" s="682"/>
      <c r="G125" s="682"/>
      <c r="H125" s="682"/>
      <c r="I125" s="127" t="s">
        <v>423</v>
      </c>
      <c r="J125" s="20" t="s">
        <v>276</v>
      </c>
      <c r="K125" s="20" t="s">
        <v>270</v>
      </c>
      <c r="L125" s="20" t="s">
        <v>17</v>
      </c>
      <c r="M125" s="12">
        <v>1</v>
      </c>
      <c r="N125" s="12" t="s">
        <v>277</v>
      </c>
      <c r="O125" s="270"/>
      <c r="P125" s="271"/>
      <c r="Q125" s="271"/>
      <c r="R125" s="271"/>
      <c r="S125" s="272"/>
      <c r="T125" s="228"/>
      <c r="U125" s="273"/>
      <c r="V125" s="223">
        <v>1</v>
      </c>
      <c r="W125" s="233"/>
      <c r="X125" s="233"/>
      <c r="Y125" s="233"/>
      <c r="Z125" s="233"/>
      <c r="AA125" s="233"/>
      <c r="AB125" s="233"/>
      <c r="AC125" s="233"/>
      <c r="AD125" s="274"/>
      <c r="AE125" s="275"/>
      <c r="AF125" s="276"/>
      <c r="AG125" s="693"/>
    </row>
    <row r="126" spans="1:33" ht="48.75" thickBot="1" x14ac:dyDescent="0.25">
      <c r="A126" s="682"/>
      <c r="B126" s="553"/>
      <c r="C126" s="682"/>
      <c r="D126" s="682"/>
      <c r="E126" s="682"/>
      <c r="F126" s="682"/>
      <c r="G126" s="682"/>
      <c r="H126" s="682"/>
      <c r="I126" s="127" t="s">
        <v>424</v>
      </c>
      <c r="J126" s="20" t="s">
        <v>294</v>
      </c>
      <c r="K126" s="20" t="s">
        <v>270</v>
      </c>
      <c r="L126" s="20" t="s">
        <v>17</v>
      </c>
      <c r="M126" s="12">
        <v>1</v>
      </c>
      <c r="N126" s="12" t="s">
        <v>295</v>
      </c>
      <c r="O126" s="270"/>
      <c r="P126" s="271"/>
      <c r="Q126" s="271"/>
      <c r="R126" s="271"/>
      <c r="S126" s="272"/>
      <c r="T126" s="228"/>
      <c r="U126" s="273"/>
      <c r="V126" s="223">
        <v>1</v>
      </c>
      <c r="W126" s="233"/>
      <c r="X126" s="233"/>
      <c r="Y126" s="233"/>
      <c r="Z126" s="233"/>
      <c r="AA126" s="233"/>
      <c r="AB126" s="233"/>
      <c r="AC126" s="233"/>
      <c r="AD126" s="274"/>
      <c r="AE126" s="275"/>
      <c r="AF126" s="276"/>
      <c r="AG126" s="693"/>
    </row>
    <row r="127" spans="1:33" ht="48.75" thickBot="1" x14ac:dyDescent="0.25">
      <c r="A127" s="682"/>
      <c r="B127" s="553"/>
      <c r="C127" s="682"/>
      <c r="D127" s="682"/>
      <c r="E127" s="682"/>
      <c r="F127" s="682"/>
      <c r="G127" s="682"/>
      <c r="H127" s="682"/>
      <c r="I127" s="127" t="s">
        <v>425</v>
      </c>
      <c r="J127" s="20" t="s">
        <v>297</v>
      </c>
      <c r="K127" s="20" t="s">
        <v>270</v>
      </c>
      <c r="L127" s="20" t="s">
        <v>17</v>
      </c>
      <c r="M127" s="12">
        <v>1</v>
      </c>
      <c r="N127" s="12" t="s">
        <v>295</v>
      </c>
      <c r="O127" s="270"/>
      <c r="P127" s="271"/>
      <c r="Q127" s="271"/>
      <c r="R127" s="271"/>
      <c r="S127" s="272"/>
      <c r="T127" s="228"/>
      <c r="U127" s="273"/>
      <c r="V127" s="223">
        <v>1</v>
      </c>
      <c r="W127" s="233"/>
      <c r="X127" s="233"/>
      <c r="Y127" s="233"/>
      <c r="Z127" s="233"/>
      <c r="AA127" s="233"/>
      <c r="AB127" s="233"/>
      <c r="AC127" s="233"/>
      <c r="AD127" s="274"/>
      <c r="AE127" s="275"/>
      <c r="AF127" s="276"/>
      <c r="AG127" s="693"/>
    </row>
    <row r="128" spans="1:33" ht="60.75" thickBot="1" x14ac:dyDescent="0.25">
      <c r="A128" s="682"/>
      <c r="B128" s="553"/>
      <c r="C128" s="682"/>
      <c r="D128" s="682"/>
      <c r="E128" s="682"/>
      <c r="F128" s="682"/>
      <c r="G128" s="682"/>
      <c r="H128" s="682"/>
      <c r="I128" s="127" t="s">
        <v>426</v>
      </c>
      <c r="J128" s="222" t="s">
        <v>283</v>
      </c>
      <c r="K128" s="20" t="s">
        <v>270</v>
      </c>
      <c r="L128" s="20" t="s">
        <v>17</v>
      </c>
      <c r="M128" s="12">
        <v>4</v>
      </c>
      <c r="N128" s="12" t="s">
        <v>0</v>
      </c>
      <c r="O128" s="270"/>
      <c r="P128" s="271"/>
      <c r="Q128" s="271"/>
      <c r="R128" s="271"/>
      <c r="S128" s="272"/>
      <c r="T128" s="228"/>
      <c r="U128" s="273"/>
      <c r="V128" s="223">
        <v>4</v>
      </c>
      <c r="W128" s="233"/>
      <c r="X128" s="233"/>
      <c r="Y128" s="233"/>
      <c r="Z128" s="233"/>
      <c r="AA128" s="233"/>
      <c r="AB128" s="233"/>
      <c r="AC128" s="233"/>
      <c r="AD128" s="274"/>
      <c r="AE128" s="275"/>
      <c r="AF128" s="276"/>
      <c r="AG128" s="693"/>
    </row>
    <row r="129" spans="1:33" ht="48.75" thickBot="1" x14ac:dyDescent="0.25">
      <c r="A129" s="682"/>
      <c r="B129" s="553"/>
      <c r="C129" s="682"/>
      <c r="D129" s="682"/>
      <c r="E129" s="682"/>
      <c r="F129" s="682"/>
      <c r="G129" s="682"/>
      <c r="H129" s="682"/>
      <c r="I129" s="127" t="s">
        <v>427</v>
      </c>
      <c r="J129" s="222" t="s">
        <v>286</v>
      </c>
      <c r="K129" s="20" t="s">
        <v>270</v>
      </c>
      <c r="L129" s="20" t="s">
        <v>17</v>
      </c>
      <c r="M129" s="12">
        <v>2</v>
      </c>
      <c r="N129" s="12" t="s">
        <v>287</v>
      </c>
      <c r="O129" s="270"/>
      <c r="P129" s="271"/>
      <c r="Q129" s="271"/>
      <c r="R129" s="271"/>
      <c r="S129" s="272"/>
      <c r="T129" s="228"/>
      <c r="U129" s="273"/>
      <c r="V129" s="223">
        <v>2</v>
      </c>
      <c r="W129" s="233"/>
      <c r="X129" s="233"/>
      <c r="Y129" s="233"/>
      <c r="Z129" s="233"/>
      <c r="AA129" s="233"/>
      <c r="AB129" s="233"/>
      <c r="AC129" s="233"/>
      <c r="AD129" s="274"/>
      <c r="AE129" s="275"/>
      <c r="AF129" s="276"/>
      <c r="AG129" s="693"/>
    </row>
    <row r="130" spans="1:33" ht="48.75" thickBot="1" x14ac:dyDescent="0.25">
      <c r="A130" s="682"/>
      <c r="B130" s="553"/>
      <c r="C130" s="682"/>
      <c r="D130" s="682"/>
      <c r="E130" s="682"/>
      <c r="F130" s="682"/>
      <c r="G130" s="682"/>
      <c r="H130" s="682"/>
      <c r="I130" s="127" t="s">
        <v>428</v>
      </c>
      <c r="J130" s="124" t="s">
        <v>289</v>
      </c>
      <c r="K130" s="222" t="s">
        <v>270</v>
      </c>
      <c r="L130" s="222" t="s">
        <v>17</v>
      </c>
      <c r="M130" s="77">
        <v>3</v>
      </c>
      <c r="N130" s="77" t="s">
        <v>290</v>
      </c>
      <c r="O130" s="237"/>
      <c r="P130" s="238"/>
      <c r="Q130" s="238"/>
      <c r="R130" s="238"/>
      <c r="S130" s="272"/>
      <c r="T130" s="228"/>
      <c r="U130" s="273"/>
      <c r="V130" s="340">
        <v>1</v>
      </c>
      <c r="W130" s="233"/>
      <c r="X130" s="233"/>
      <c r="Y130" s="233"/>
      <c r="Z130" s="233"/>
      <c r="AA130" s="233"/>
      <c r="AB130" s="233"/>
      <c r="AC130" s="233"/>
      <c r="AD130" s="274"/>
      <c r="AE130" s="275"/>
      <c r="AF130" s="276"/>
      <c r="AG130" s="694"/>
    </row>
    <row r="131" spans="1:33" ht="134.25" customHeight="1" thickBot="1" x14ac:dyDescent="0.25">
      <c r="A131" s="678" t="s">
        <v>881</v>
      </c>
      <c r="B131" s="555"/>
      <c r="C131" s="678" t="s">
        <v>263</v>
      </c>
      <c r="D131" s="678" t="s">
        <v>264</v>
      </c>
      <c r="E131" s="678" t="s">
        <v>265</v>
      </c>
      <c r="F131" s="678" t="s">
        <v>266</v>
      </c>
      <c r="G131" s="678" t="s">
        <v>362</v>
      </c>
      <c r="H131" s="678" t="s">
        <v>268</v>
      </c>
      <c r="I131" s="341">
        <v>1.1499999999999999</v>
      </c>
      <c r="J131" s="3" t="s">
        <v>429</v>
      </c>
      <c r="K131" s="3" t="s">
        <v>270</v>
      </c>
      <c r="L131" s="3" t="s">
        <v>17</v>
      </c>
      <c r="M131" s="108">
        <f>SUM(M132:M139)</f>
        <v>14</v>
      </c>
      <c r="N131" s="4" t="s">
        <v>364</v>
      </c>
      <c r="O131" s="108">
        <v>8</v>
      </c>
      <c r="P131" s="263">
        <v>2869000000</v>
      </c>
      <c r="Q131" s="264">
        <v>1300000000</v>
      </c>
      <c r="R131" s="263">
        <v>2869000000</v>
      </c>
      <c r="S131" s="80">
        <v>42917</v>
      </c>
      <c r="T131" s="80">
        <v>43312</v>
      </c>
      <c r="U131" s="25">
        <f>ROUND((T131-S131)/7,0)</f>
        <v>56</v>
      </c>
      <c r="V131" s="4">
        <f>SUM(V132:V139)</f>
        <v>11</v>
      </c>
      <c r="W131" s="348">
        <f>+P131</f>
        <v>2869000000</v>
      </c>
      <c r="X131" s="264">
        <v>1019125453</v>
      </c>
      <c r="Y131" s="265" t="s">
        <v>430</v>
      </c>
      <c r="Z131" s="25">
        <v>8</v>
      </c>
      <c r="AA131" s="80">
        <v>42917</v>
      </c>
      <c r="AB131" s="80">
        <v>43312</v>
      </c>
      <c r="AC131" s="267">
        <f>+O131-Z131</f>
        <v>0</v>
      </c>
      <c r="AD131" s="268">
        <f>+V131/M131</f>
        <v>0.7857142857142857</v>
      </c>
      <c r="AE131" s="152">
        <f>+Z131/O131</f>
        <v>1</v>
      </c>
      <c r="AF131" s="269">
        <f>+W131/R131</f>
        <v>1</v>
      </c>
      <c r="AG131" s="683" t="s">
        <v>431</v>
      </c>
    </row>
    <row r="132" spans="1:33" ht="48.75" thickBot="1" x14ac:dyDescent="0.25">
      <c r="A132" s="678"/>
      <c r="B132" s="555"/>
      <c r="C132" s="678"/>
      <c r="D132" s="678"/>
      <c r="E132" s="678"/>
      <c r="F132" s="678"/>
      <c r="G132" s="678"/>
      <c r="H132" s="678"/>
      <c r="I132" s="127" t="s">
        <v>432</v>
      </c>
      <c r="J132" s="259" t="s">
        <v>274</v>
      </c>
      <c r="K132" s="19" t="s">
        <v>270</v>
      </c>
      <c r="L132" s="19" t="s">
        <v>17</v>
      </c>
      <c r="M132" s="7">
        <v>1</v>
      </c>
      <c r="N132" s="7" t="s">
        <v>0</v>
      </c>
      <c r="O132" s="270"/>
      <c r="P132" s="271"/>
      <c r="Q132" s="271"/>
      <c r="R132" s="271"/>
      <c r="S132" s="272"/>
      <c r="T132" s="228"/>
      <c r="U132" s="273"/>
      <c r="V132" s="223">
        <v>1</v>
      </c>
      <c r="W132" s="233"/>
      <c r="X132" s="233"/>
      <c r="Y132" s="233"/>
      <c r="Z132" s="233"/>
      <c r="AA132" s="233"/>
      <c r="AB132" s="233"/>
      <c r="AC132" s="233"/>
      <c r="AD132" s="274"/>
      <c r="AE132" s="275"/>
      <c r="AF132" s="276"/>
      <c r="AG132" s="688"/>
    </row>
    <row r="133" spans="1:33" ht="48.75" thickBot="1" x14ac:dyDescent="0.25">
      <c r="A133" s="678"/>
      <c r="B133" s="555"/>
      <c r="C133" s="678"/>
      <c r="D133" s="678"/>
      <c r="E133" s="678"/>
      <c r="F133" s="678"/>
      <c r="G133" s="678"/>
      <c r="H133" s="678"/>
      <c r="I133" s="127" t="s">
        <v>433</v>
      </c>
      <c r="J133" s="20" t="s">
        <v>275</v>
      </c>
      <c r="K133" s="20" t="s">
        <v>270</v>
      </c>
      <c r="L133" s="20" t="s">
        <v>17</v>
      </c>
      <c r="M133" s="12">
        <v>1</v>
      </c>
      <c r="N133" s="12" t="s">
        <v>153</v>
      </c>
      <c r="O133" s="270"/>
      <c r="P133" s="271"/>
      <c r="Q133" s="271"/>
      <c r="R133" s="271"/>
      <c r="S133" s="272"/>
      <c r="T133" s="228"/>
      <c r="U133" s="273"/>
      <c r="V133" s="223">
        <v>1</v>
      </c>
      <c r="W133" s="233"/>
      <c r="X133" s="233"/>
      <c r="Y133" s="233"/>
      <c r="Z133" s="233"/>
      <c r="AA133" s="233"/>
      <c r="AB133" s="233"/>
      <c r="AC133" s="233"/>
      <c r="AD133" s="274"/>
      <c r="AE133" s="275"/>
      <c r="AF133" s="276"/>
      <c r="AG133" s="688"/>
    </row>
    <row r="134" spans="1:33" ht="48.75" thickBot="1" x14ac:dyDescent="0.25">
      <c r="A134" s="678"/>
      <c r="B134" s="555"/>
      <c r="C134" s="678"/>
      <c r="D134" s="678"/>
      <c r="E134" s="678"/>
      <c r="F134" s="678"/>
      <c r="G134" s="678"/>
      <c r="H134" s="678"/>
      <c r="I134" s="127" t="s">
        <v>434</v>
      </c>
      <c r="J134" s="20" t="s">
        <v>276</v>
      </c>
      <c r="K134" s="20" t="s">
        <v>270</v>
      </c>
      <c r="L134" s="20" t="s">
        <v>17</v>
      </c>
      <c r="M134" s="12">
        <v>1</v>
      </c>
      <c r="N134" s="12" t="s">
        <v>277</v>
      </c>
      <c r="O134" s="270"/>
      <c r="P134" s="271"/>
      <c r="Q134" s="271"/>
      <c r="R134" s="271"/>
      <c r="S134" s="272"/>
      <c r="T134" s="228"/>
      <c r="U134" s="273"/>
      <c r="V134" s="223">
        <v>1</v>
      </c>
      <c r="W134" s="233"/>
      <c r="X134" s="233"/>
      <c r="Y134" s="233"/>
      <c r="Z134" s="233"/>
      <c r="AA134" s="233"/>
      <c r="AB134" s="233"/>
      <c r="AC134" s="233"/>
      <c r="AD134" s="274"/>
      <c r="AE134" s="275"/>
      <c r="AF134" s="276"/>
      <c r="AG134" s="688"/>
    </row>
    <row r="135" spans="1:33" ht="48.75" thickBot="1" x14ac:dyDescent="0.25">
      <c r="A135" s="678"/>
      <c r="B135" s="555"/>
      <c r="C135" s="678"/>
      <c r="D135" s="678"/>
      <c r="E135" s="678"/>
      <c r="F135" s="678"/>
      <c r="G135" s="678"/>
      <c r="H135" s="678"/>
      <c r="I135" s="127" t="s">
        <v>435</v>
      </c>
      <c r="J135" s="20" t="s">
        <v>294</v>
      </c>
      <c r="K135" s="20" t="s">
        <v>270</v>
      </c>
      <c r="L135" s="20" t="s">
        <v>17</v>
      </c>
      <c r="M135" s="12">
        <v>1</v>
      </c>
      <c r="N135" s="12" t="s">
        <v>295</v>
      </c>
      <c r="O135" s="270"/>
      <c r="P135" s="271"/>
      <c r="Q135" s="271"/>
      <c r="R135" s="271"/>
      <c r="S135" s="272"/>
      <c r="T135" s="228"/>
      <c r="U135" s="273"/>
      <c r="V135" s="223">
        <v>1</v>
      </c>
      <c r="W135" s="233"/>
      <c r="X135" s="233"/>
      <c r="Y135" s="233"/>
      <c r="Z135" s="233"/>
      <c r="AA135" s="233"/>
      <c r="AB135" s="233"/>
      <c r="AC135" s="233"/>
      <c r="AD135" s="274"/>
      <c r="AE135" s="275"/>
      <c r="AF135" s="276"/>
      <c r="AG135" s="688"/>
    </row>
    <row r="136" spans="1:33" ht="48.75" thickBot="1" x14ac:dyDescent="0.25">
      <c r="A136" s="678"/>
      <c r="B136" s="555"/>
      <c r="C136" s="678"/>
      <c r="D136" s="678"/>
      <c r="E136" s="678"/>
      <c r="F136" s="678"/>
      <c r="G136" s="678"/>
      <c r="H136" s="678"/>
      <c r="I136" s="127" t="s">
        <v>436</v>
      </c>
      <c r="J136" s="20" t="s">
        <v>297</v>
      </c>
      <c r="K136" s="20" t="s">
        <v>270</v>
      </c>
      <c r="L136" s="20" t="s">
        <v>17</v>
      </c>
      <c r="M136" s="12">
        <v>1</v>
      </c>
      <c r="N136" s="12" t="s">
        <v>295</v>
      </c>
      <c r="O136" s="270"/>
      <c r="P136" s="271"/>
      <c r="Q136" s="271"/>
      <c r="R136" s="271"/>
      <c r="S136" s="272"/>
      <c r="T136" s="228"/>
      <c r="U136" s="273"/>
      <c r="V136" s="223">
        <v>1</v>
      </c>
      <c r="W136" s="233"/>
      <c r="X136" s="233"/>
      <c r="Y136" s="233"/>
      <c r="Z136" s="233"/>
      <c r="AA136" s="233"/>
      <c r="AB136" s="233"/>
      <c r="AC136" s="233"/>
      <c r="AD136" s="274"/>
      <c r="AE136" s="275"/>
      <c r="AF136" s="276"/>
      <c r="AG136" s="688"/>
    </row>
    <row r="137" spans="1:33" ht="60.75" thickBot="1" x14ac:dyDescent="0.25">
      <c r="A137" s="678"/>
      <c r="B137" s="555"/>
      <c r="C137" s="678"/>
      <c r="D137" s="678"/>
      <c r="E137" s="678"/>
      <c r="F137" s="678"/>
      <c r="G137" s="678"/>
      <c r="H137" s="678"/>
      <c r="I137" s="127" t="s">
        <v>437</v>
      </c>
      <c r="J137" s="222" t="s">
        <v>283</v>
      </c>
      <c r="K137" s="20" t="s">
        <v>270</v>
      </c>
      <c r="L137" s="20" t="s">
        <v>17</v>
      </c>
      <c r="M137" s="12">
        <v>4</v>
      </c>
      <c r="N137" s="12" t="s">
        <v>0</v>
      </c>
      <c r="O137" s="270"/>
      <c r="P137" s="271"/>
      <c r="Q137" s="271"/>
      <c r="R137" s="271"/>
      <c r="S137" s="272"/>
      <c r="T137" s="228"/>
      <c r="U137" s="273"/>
      <c r="V137" s="223">
        <v>4</v>
      </c>
      <c r="W137" s="233"/>
      <c r="X137" s="233"/>
      <c r="Y137" s="233"/>
      <c r="Z137" s="233"/>
      <c r="AA137" s="233"/>
      <c r="AB137" s="233"/>
      <c r="AC137" s="233"/>
      <c r="AD137" s="274"/>
      <c r="AE137" s="275"/>
      <c r="AF137" s="276"/>
      <c r="AG137" s="688"/>
    </row>
    <row r="138" spans="1:33" ht="48.75" thickBot="1" x14ac:dyDescent="0.25">
      <c r="A138" s="678"/>
      <c r="B138" s="555"/>
      <c r="C138" s="678"/>
      <c r="D138" s="678"/>
      <c r="E138" s="678"/>
      <c r="F138" s="678"/>
      <c r="G138" s="678"/>
      <c r="H138" s="678"/>
      <c r="I138" s="127" t="s">
        <v>438</v>
      </c>
      <c r="J138" s="222" t="s">
        <v>286</v>
      </c>
      <c r="K138" s="20" t="s">
        <v>270</v>
      </c>
      <c r="L138" s="20" t="s">
        <v>17</v>
      </c>
      <c r="M138" s="12">
        <v>2</v>
      </c>
      <c r="N138" s="12" t="s">
        <v>287</v>
      </c>
      <c r="O138" s="270"/>
      <c r="P138" s="271"/>
      <c r="Q138" s="271"/>
      <c r="R138" s="271"/>
      <c r="S138" s="272"/>
      <c r="T138" s="228"/>
      <c r="U138" s="273"/>
      <c r="V138" s="223">
        <v>2</v>
      </c>
      <c r="W138" s="233"/>
      <c r="X138" s="233"/>
      <c r="Y138" s="233"/>
      <c r="Z138" s="233"/>
      <c r="AA138" s="233"/>
      <c r="AB138" s="233"/>
      <c r="AC138" s="233"/>
      <c r="AD138" s="274"/>
      <c r="AE138" s="275"/>
      <c r="AF138" s="276"/>
      <c r="AG138" s="688"/>
    </row>
    <row r="139" spans="1:33" ht="48.75" thickBot="1" x14ac:dyDescent="0.25">
      <c r="A139" s="678"/>
      <c r="B139" s="555"/>
      <c r="C139" s="678"/>
      <c r="D139" s="678"/>
      <c r="E139" s="678"/>
      <c r="F139" s="678"/>
      <c r="G139" s="678"/>
      <c r="H139" s="678"/>
      <c r="I139" s="127" t="s">
        <v>439</v>
      </c>
      <c r="J139" s="124" t="s">
        <v>289</v>
      </c>
      <c r="K139" s="222" t="s">
        <v>270</v>
      </c>
      <c r="L139" s="222" t="s">
        <v>17</v>
      </c>
      <c r="M139" s="77">
        <v>3</v>
      </c>
      <c r="N139" s="77" t="s">
        <v>290</v>
      </c>
      <c r="O139" s="237"/>
      <c r="P139" s="238"/>
      <c r="Q139" s="238"/>
      <c r="R139" s="238"/>
      <c r="S139" s="272"/>
      <c r="T139" s="228"/>
      <c r="U139" s="273"/>
      <c r="V139" s="223">
        <v>0</v>
      </c>
      <c r="W139" s="233"/>
      <c r="X139" s="233"/>
      <c r="Y139" s="233"/>
      <c r="Z139" s="233"/>
      <c r="AA139" s="233"/>
      <c r="AB139" s="233"/>
      <c r="AC139" s="233"/>
      <c r="AD139" s="274"/>
      <c r="AE139" s="275"/>
      <c r="AF139" s="276"/>
      <c r="AG139" s="684"/>
    </row>
    <row r="140" spans="1:33" ht="48.75" thickBot="1" x14ac:dyDescent="0.25">
      <c r="A140" s="678" t="s">
        <v>881</v>
      </c>
      <c r="B140" s="555"/>
      <c r="C140" s="678" t="s">
        <v>263</v>
      </c>
      <c r="D140" s="678" t="s">
        <v>264</v>
      </c>
      <c r="E140" s="678" t="s">
        <v>265</v>
      </c>
      <c r="F140" s="678" t="s">
        <v>266</v>
      </c>
      <c r="G140" s="678" t="s">
        <v>440</v>
      </c>
      <c r="H140" s="678" t="s">
        <v>268</v>
      </c>
      <c r="I140" s="349">
        <v>1.1599999999999999</v>
      </c>
      <c r="J140" s="350" t="s">
        <v>441</v>
      </c>
      <c r="K140" s="351" t="s">
        <v>270</v>
      </c>
      <c r="L140" s="3" t="s">
        <v>17</v>
      </c>
      <c r="M140" s="108">
        <f>SUM(M141:M147)</f>
        <v>1</v>
      </c>
      <c r="N140" s="4" t="s">
        <v>442</v>
      </c>
      <c r="O140" s="108">
        <v>200</v>
      </c>
      <c r="P140" s="108">
        <v>0</v>
      </c>
      <c r="Q140" s="4">
        <v>0</v>
      </c>
      <c r="R140" s="277">
        <v>0</v>
      </c>
      <c r="S140" s="80">
        <v>42819</v>
      </c>
      <c r="T140" s="80">
        <v>43100</v>
      </c>
      <c r="U140" s="25">
        <f>ROUND((T140-S140)/7,0)</f>
        <v>40</v>
      </c>
      <c r="V140" s="4">
        <f>SUM(V141:V147)</f>
        <v>1</v>
      </c>
      <c r="W140" s="4">
        <f>SUM(W216:W221)</f>
        <v>0</v>
      </c>
      <c r="X140" s="4">
        <v>0</v>
      </c>
      <c r="Y140" s="25">
        <v>0</v>
      </c>
      <c r="Z140" s="25">
        <v>0</v>
      </c>
      <c r="AA140" s="25">
        <v>0</v>
      </c>
      <c r="AB140" s="25">
        <v>0</v>
      </c>
      <c r="AC140" s="4">
        <f>+O140-Y140</f>
        <v>200</v>
      </c>
      <c r="AD140" s="268">
        <f>+V140/M140</f>
        <v>1</v>
      </c>
      <c r="AE140" s="152">
        <f>+Z140/O140</f>
        <v>0</v>
      </c>
      <c r="AF140" s="342">
        <v>0</v>
      </c>
      <c r="AG140" s="683" t="s">
        <v>443</v>
      </c>
    </row>
    <row r="141" spans="1:33" ht="48.75" thickBot="1" x14ac:dyDescent="0.25">
      <c r="A141" s="678"/>
      <c r="B141" s="555"/>
      <c r="C141" s="678"/>
      <c r="D141" s="678"/>
      <c r="E141" s="678"/>
      <c r="F141" s="678"/>
      <c r="G141" s="678"/>
      <c r="H141" s="678"/>
      <c r="I141" s="127" t="s">
        <v>444</v>
      </c>
      <c r="J141" s="259" t="s">
        <v>445</v>
      </c>
      <c r="K141" s="19" t="s">
        <v>270</v>
      </c>
      <c r="L141" s="19" t="s">
        <v>17</v>
      </c>
      <c r="M141" s="7">
        <v>0</v>
      </c>
      <c r="N141" s="7" t="s">
        <v>0</v>
      </c>
      <c r="O141" s="270"/>
      <c r="P141" s="271"/>
      <c r="Q141" s="271"/>
      <c r="R141" s="271"/>
      <c r="S141" s="272"/>
      <c r="T141" s="228"/>
      <c r="U141" s="273"/>
      <c r="V141" s="223">
        <v>0</v>
      </c>
      <c r="W141" s="233"/>
      <c r="X141" s="233"/>
      <c r="Y141" s="233"/>
      <c r="Z141" s="233"/>
      <c r="AA141" s="233"/>
      <c r="AB141" s="233"/>
      <c r="AC141" s="233"/>
      <c r="AD141" s="274"/>
      <c r="AE141" s="275"/>
      <c r="AF141" s="276"/>
      <c r="AG141" s="688"/>
    </row>
    <row r="142" spans="1:33" ht="48.75" thickBot="1" x14ac:dyDescent="0.25">
      <c r="A142" s="678"/>
      <c r="B142" s="555"/>
      <c r="C142" s="678"/>
      <c r="D142" s="678"/>
      <c r="E142" s="678"/>
      <c r="F142" s="678"/>
      <c r="G142" s="678"/>
      <c r="H142" s="678"/>
      <c r="I142" s="127" t="s">
        <v>446</v>
      </c>
      <c r="J142" s="20" t="s">
        <v>447</v>
      </c>
      <c r="K142" s="20" t="s">
        <v>270</v>
      </c>
      <c r="L142" s="20" t="s">
        <v>17</v>
      </c>
      <c r="M142" s="12">
        <v>0</v>
      </c>
      <c r="N142" s="12" t="s">
        <v>153</v>
      </c>
      <c r="O142" s="270"/>
      <c r="P142" s="271"/>
      <c r="Q142" s="271"/>
      <c r="R142" s="271"/>
      <c r="S142" s="272"/>
      <c r="T142" s="228"/>
      <c r="U142" s="273"/>
      <c r="V142" s="223">
        <v>0</v>
      </c>
      <c r="W142" s="233"/>
      <c r="X142" s="233"/>
      <c r="Y142" s="233"/>
      <c r="Z142" s="233"/>
      <c r="AA142" s="233"/>
      <c r="AB142" s="233"/>
      <c r="AC142" s="233"/>
      <c r="AD142" s="274"/>
      <c r="AE142" s="275"/>
      <c r="AF142" s="276"/>
      <c r="AG142" s="688"/>
    </row>
    <row r="143" spans="1:33" ht="48.75" thickBot="1" x14ac:dyDescent="0.25">
      <c r="A143" s="678"/>
      <c r="B143" s="555"/>
      <c r="C143" s="678"/>
      <c r="D143" s="678"/>
      <c r="E143" s="678"/>
      <c r="F143" s="678"/>
      <c r="G143" s="678"/>
      <c r="H143" s="678"/>
      <c r="I143" s="127" t="s">
        <v>448</v>
      </c>
      <c r="J143" s="20" t="s">
        <v>274</v>
      </c>
      <c r="K143" s="20" t="s">
        <v>270</v>
      </c>
      <c r="L143" s="20" t="s">
        <v>17</v>
      </c>
      <c r="M143" s="12">
        <v>1</v>
      </c>
      <c r="N143" s="12" t="s">
        <v>277</v>
      </c>
      <c r="O143" s="270"/>
      <c r="P143" s="271"/>
      <c r="Q143" s="271"/>
      <c r="R143" s="271"/>
      <c r="S143" s="272"/>
      <c r="T143" s="228"/>
      <c r="U143" s="273"/>
      <c r="V143" s="223">
        <v>1</v>
      </c>
      <c r="W143" s="233"/>
      <c r="X143" s="233"/>
      <c r="Y143" s="233"/>
      <c r="Z143" s="233"/>
      <c r="AA143" s="233"/>
      <c r="AB143" s="233"/>
      <c r="AC143" s="233"/>
      <c r="AD143" s="274"/>
      <c r="AE143" s="275"/>
      <c r="AF143" s="276"/>
      <c r="AG143" s="688"/>
    </row>
    <row r="144" spans="1:33" ht="48.75" thickBot="1" x14ac:dyDescent="0.25">
      <c r="A144" s="678"/>
      <c r="B144" s="555"/>
      <c r="C144" s="678"/>
      <c r="D144" s="678"/>
      <c r="E144" s="678"/>
      <c r="F144" s="678"/>
      <c r="G144" s="678"/>
      <c r="H144" s="678"/>
      <c r="I144" s="127" t="s">
        <v>449</v>
      </c>
      <c r="J144" s="222" t="s">
        <v>275</v>
      </c>
      <c r="K144" s="20" t="s">
        <v>270</v>
      </c>
      <c r="L144" s="20" t="s">
        <v>17</v>
      </c>
      <c r="M144" s="12">
        <v>0</v>
      </c>
      <c r="N144" s="12" t="s">
        <v>0</v>
      </c>
      <c r="O144" s="270"/>
      <c r="P144" s="271"/>
      <c r="Q144" s="271"/>
      <c r="R144" s="271"/>
      <c r="S144" s="272"/>
      <c r="T144" s="228"/>
      <c r="U144" s="273"/>
      <c r="V144" s="223">
        <v>0</v>
      </c>
      <c r="W144" s="233"/>
      <c r="X144" s="233"/>
      <c r="Y144" s="233"/>
      <c r="Z144" s="233"/>
      <c r="AA144" s="233"/>
      <c r="AB144" s="233"/>
      <c r="AC144" s="233"/>
      <c r="AD144" s="274"/>
      <c r="AE144" s="275"/>
      <c r="AF144" s="276"/>
      <c r="AG144" s="688"/>
    </row>
    <row r="145" spans="1:33" ht="48.75" thickBot="1" x14ac:dyDescent="0.25">
      <c r="A145" s="678"/>
      <c r="B145" s="555"/>
      <c r="C145" s="678"/>
      <c r="D145" s="678"/>
      <c r="E145" s="678"/>
      <c r="F145" s="678"/>
      <c r="G145" s="678"/>
      <c r="H145" s="678"/>
      <c r="I145" s="127" t="s">
        <v>450</v>
      </c>
      <c r="J145" s="222" t="s">
        <v>276</v>
      </c>
      <c r="K145" s="20" t="s">
        <v>270</v>
      </c>
      <c r="L145" s="20" t="s">
        <v>17</v>
      </c>
      <c r="M145" s="12">
        <v>0</v>
      </c>
      <c r="N145" s="12" t="s">
        <v>287</v>
      </c>
      <c r="O145" s="270"/>
      <c r="P145" s="271"/>
      <c r="Q145" s="271"/>
      <c r="R145" s="271"/>
      <c r="S145" s="272"/>
      <c r="T145" s="228"/>
      <c r="U145" s="273"/>
      <c r="V145" s="223">
        <v>0</v>
      </c>
      <c r="W145" s="233"/>
      <c r="X145" s="233"/>
      <c r="Y145" s="233"/>
      <c r="Z145" s="233"/>
      <c r="AA145" s="233"/>
      <c r="AB145" s="233"/>
      <c r="AC145" s="233"/>
      <c r="AD145" s="274"/>
      <c r="AE145" s="275"/>
      <c r="AF145" s="276"/>
      <c r="AG145" s="688"/>
    </row>
    <row r="146" spans="1:33" ht="48.75" thickBot="1" x14ac:dyDescent="0.25">
      <c r="A146" s="678"/>
      <c r="B146" s="555"/>
      <c r="C146" s="678"/>
      <c r="D146" s="678"/>
      <c r="E146" s="678"/>
      <c r="F146" s="678"/>
      <c r="G146" s="678"/>
      <c r="H146" s="678"/>
      <c r="I146" s="127" t="s">
        <v>451</v>
      </c>
      <c r="J146" s="222" t="s">
        <v>452</v>
      </c>
      <c r="K146" s="222" t="s">
        <v>270</v>
      </c>
      <c r="L146" s="222" t="s">
        <v>17</v>
      </c>
      <c r="M146" s="77">
        <v>0</v>
      </c>
      <c r="N146" s="77" t="s">
        <v>290</v>
      </c>
      <c r="O146" s="270"/>
      <c r="P146" s="271"/>
      <c r="Q146" s="271"/>
      <c r="R146" s="271"/>
      <c r="S146" s="272"/>
      <c r="T146" s="228"/>
      <c r="U146" s="273"/>
      <c r="V146" s="223">
        <v>0</v>
      </c>
      <c r="W146" s="233"/>
      <c r="X146" s="233"/>
      <c r="Y146" s="233"/>
      <c r="Z146" s="233"/>
      <c r="AA146" s="233"/>
      <c r="AB146" s="233"/>
      <c r="AC146" s="233"/>
      <c r="AD146" s="274"/>
      <c r="AE146" s="275"/>
      <c r="AF146" s="276"/>
      <c r="AG146" s="688"/>
    </row>
    <row r="147" spans="1:33" ht="48.75" thickBot="1" x14ac:dyDescent="0.25">
      <c r="A147" s="678"/>
      <c r="B147" s="555"/>
      <c r="C147" s="678"/>
      <c r="D147" s="678"/>
      <c r="E147" s="678"/>
      <c r="F147" s="678"/>
      <c r="G147" s="678"/>
      <c r="H147" s="678"/>
      <c r="I147" s="127" t="s">
        <v>453</v>
      </c>
      <c r="J147" s="124" t="s">
        <v>289</v>
      </c>
      <c r="K147" s="124" t="s">
        <v>270</v>
      </c>
      <c r="L147" s="124" t="s">
        <v>17</v>
      </c>
      <c r="M147" s="10">
        <v>0</v>
      </c>
      <c r="N147" s="10" t="s">
        <v>454</v>
      </c>
      <c r="O147" s="270"/>
      <c r="P147" s="271"/>
      <c r="Q147" s="271"/>
      <c r="R147" s="271"/>
      <c r="S147" s="272"/>
      <c r="T147" s="228"/>
      <c r="U147" s="273"/>
      <c r="V147" s="223">
        <v>0</v>
      </c>
      <c r="W147" s="233"/>
      <c r="X147" s="233"/>
      <c r="Y147" s="233"/>
      <c r="Z147" s="233"/>
      <c r="AA147" s="233"/>
      <c r="AB147" s="233"/>
      <c r="AC147" s="233"/>
      <c r="AD147" s="274"/>
      <c r="AE147" s="275"/>
      <c r="AF147" s="276"/>
      <c r="AG147" s="684"/>
    </row>
    <row r="148" spans="1:33" ht="60.75" thickBot="1" x14ac:dyDescent="0.25">
      <c r="A148" s="678" t="s">
        <v>881</v>
      </c>
      <c r="B148" s="555"/>
      <c r="C148" s="678" t="s">
        <v>263</v>
      </c>
      <c r="D148" s="678" t="s">
        <v>264</v>
      </c>
      <c r="E148" s="678" t="s">
        <v>265</v>
      </c>
      <c r="F148" s="678" t="s">
        <v>266</v>
      </c>
      <c r="G148" s="678" t="s">
        <v>455</v>
      </c>
      <c r="H148" s="678" t="s">
        <v>268</v>
      </c>
      <c r="I148" s="349">
        <v>1.17</v>
      </c>
      <c r="J148" s="165" t="s">
        <v>456</v>
      </c>
      <c r="K148" s="165" t="s">
        <v>270</v>
      </c>
      <c r="L148" s="165" t="s">
        <v>17</v>
      </c>
      <c r="M148" s="279">
        <f>SUM(M149:M155)</f>
        <v>10</v>
      </c>
      <c r="N148" s="280" t="s">
        <v>442</v>
      </c>
      <c r="O148" s="108">
        <v>760</v>
      </c>
      <c r="P148" s="263">
        <v>2500000000</v>
      </c>
      <c r="Q148" s="264">
        <v>0</v>
      </c>
      <c r="R148" s="352">
        <v>2500000000</v>
      </c>
      <c r="S148" s="162">
        <v>42736</v>
      </c>
      <c r="T148" s="163">
        <v>42916</v>
      </c>
      <c r="U148" s="160">
        <f>ROUND((T148-S148)/7,0)</f>
        <v>26</v>
      </c>
      <c r="V148" s="153">
        <f>SUM(V149:V155)</f>
        <v>10</v>
      </c>
      <c r="W148" s="353">
        <f>+P148</f>
        <v>2500000000</v>
      </c>
      <c r="X148" s="154">
        <v>0</v>
      </c>
      <c r="Y148" s="206" t="s">
        <v>457</v>
      </c>
      <c r="Z148" s="155">
        <v>760</v>
      </c>
      <c r="AA148" s="162">
        <v>42811</v>
      </c>
      <c r="AB148" s="163">
        <v>42916</v>
      </c>
      <c r="AC148" s="250">
        <f>+O148-Z148</f>
        <v>0</v>
      </c>
      <c r="AD148" s="251">
        <f>+V148/M148</f>
        <v>1</v>
      </c>
      <c r="AE148" s="252">
        <f>+Z148/O148</f>
        <v>1</v>
      </c>
      <c r="AF148" s="253">
        <f>+W148/R148</f>
        <v>1</v>
      </c>
      <c r="AG148" s="618" t="s">
        <v>458</v>
      </c>
    </row>
    <row r="149" spans="1:33" ht="48.75" thickBot="1" x14ac:dyDescent="0.25">
      <c r="A149" s="678"/>
      <c r="B149" s="555"/>
      <c r="C149" s="678"/>
      <c r="D149" s="678"/>
      <c r="E149" s="678"/>
      <c r="F149" s="678"/>
      <c r="G149" s="678"/>
      <c r="H149" s="678"/>
      <c r="I149" s="127" t="s">
        <v>459</v>
      </c>
      <c r="J149" s="259" t="s">
        <v>445</v>
      </c>
      <c r="K149" s="20" t="s">
        <v>270</v>
      </c>
      <c r="L149" s="20" t="s">
        <v>17</v>
      </c>
      <c r="M149" s="12">
        <v>1</v>
      </c>
      <c r="N149" s="12" t="s">
        <v>0</v>
      </c>
      <c r="O149" s="270"/>
      <c r="P149" s="271"/>
      <c r="Q149" s="271"/>
      <c r="R149" s="271"/>
      <c r="S149" s="272"/>
      <c r="T149" s="228"/>
      <c r="U149" s="273"/>
      <c r="V149" s="223">
        <v>1</v>
      </c>
      <c r="W149" s="233"/>
      <c r="X149" s="233"/>
      <c r="Y149" s="233"/>
      <c r="Z149" s="233"/>
      <c r="AA149" s="233"/>
      <c r="AB149" s="233"/>
      <c r="AC149" s="233"/>
      <c r="AD149" s="274"/>
      <c r="AE149" s="275"/>
      <c r="AF149" s="276"/>
      <c r="AG149" s="690"/>
    </row>
    <row r="150" spans="1:33" ht="48.75" thickBot="1" x14ac:dyDescent="0.25">
      <c r="A150" s="678"/>
      <c r="B150" s="555"/>
      <c r="C150" s="678"/>
      <c r="D150" s="678"/>
      <c r="E150" s="678"/>
      <c r="F150" s="678"/>
      <c r="G150" s="678"/>
      <c r="H150" s="678"/>
      <c r="I150" s="127" t="s">
        <v>460</v>
      </c>
      <c r="J150" s="20" t="s">
        <v>447</v>
      </c>
      <c r="K150" s="20" t="s">
        <v>270</v>
      </c>
      <c r="L150" s="20" t="s">
        <v>461</v>
      </c>
      <c r="M150" s="12">
        <v>1</v>
      </c>
      <c r="N150" s="12" t="s">
        <v>0</v>
      </c>
      <c r="O150" s="270"/>
      <c r="P150" s="271"/>
      <c r="Q150" s="271"/>
      <c r="R150" s="271"/>
      <c r="S150" s="272"/>
      <c r="T150" s="228"/>
      <c r="U150" s="273"/>
      <c r="V150" s="223">
        <v>1</v>
      </c>
      <c r="W150" s="233"/>
      <c r="X150" s="233"/>
      <c r="Y150" s="233"/>
      <c r="Z150" s="233"/>
      <c r="AA150" s="233"/>
      <c r="AB150" s="233"/>
      <c r="AC150" s="233"/>
      <c r="AD150" s="274"/>
      <c r="AE150" s="275"/>
      <c r="AF150" s="276"/>
      <c r="AG150" s="690"/>
    </row>
    <row r="151" spans="1:33" ht="48.75" thickBot="1" x14ac:dyDescent="0.25">
      <c r="A151" s="678"/>
      <c r="B151" s="555"/>
      <c r="C151" s="678"/>
      <c r="D151" s="678"/>
      <c r="E151" s="678"/>
      <c r="F151" s="678"/>
      <c r="G151" s="678"/>
      <c r="H151" s="678"/>
      <c r="I151" s="127" t="s">
        <v>462</v>
      </c>
      <c r="J151" s="20" t="s">
        <v>274</v>
      </c>
      <c r="K151" s="20" t="s">
        <v>270</v>
      </c>
      <c r="L151" s="20" t="s">
        <v>17</v>
      </c>
      <c r="M151" s="12">
        <v>1</v>
      </c>
      <c r="N151" s="12" t="s">
        <v>0</v>
      </c>
      <c r="O151" s="270"/>
      <c r="P151" s="271"/>
      <c r="Q151" s="271"/>
      <c r="R151" s="271"/>
      <c r="S151" s="272"/>
      <c r="T151" s="228"/>
      <c r="U151" s="273"/>
      <c r="V151" s="223">
        <v>1</v>
      </c>
      <c r="W151" s="233"/>
      <c r="X151" s="233"/>
      <c r="Y151" s="233"/>
      <c r="Z151" s="233"/>
      <c r="AA151" s="233"/>
      <c r="AB151" s="233"/>
      <c r="AC151" s="233"/>
      <c r="AD151" s="274"/>
      <c r="AE151" s="275"/>
      <c r="AF151" s="276"/>
      <c r="AG151" s="690"/>
    </row>
    <row r="152" spans="1:33" ht="48.75" thickBot="1" x14ac:dyDescent="0.25">
      <c r="A152" s="678"/>
      <c r="B152" s="555"/>
      <c r="C152" s="678"/>
      <c r="D152" s="678"/>
      <c r="E152" s="678"/>
      <c r="F152" s="678"/>
      <c r="G152" s="678"/>
      <c r="H152" s="678"/>
      <c r="I152" s="127" t="s">
        <v>463</v>
      </c>
      <c r="J152" s="222" t="s">
        <v>275</v>
      </c>
      <c r="K152" s="20" t="s">
        <v>270</v>
      </c>
      <c r="L152" s="20" t="s">
        <v>17</v>
      </c>
      <c r="M152" s="12">
        <v>1</v>
      </c>
      <c r="N152" s="12" t="s">
        <v>0</v>
      </c>
      <c r="O152" s="270"/>
      <c r="P152" s="271"/>
      <c r="Q152" s="271"/>
      <c r="R152" s="271"/>
      <c r="S152" s="272"/>
      <c r="T152" s="228"/>
      <c r="U152" s="273"/>
      <c r="V152" s="223">
        <v>1</v>
      </c>
      <c r="W152" s="233"/>
      <c r="X152" s="233"/>
      <c r="Y152" s="233"/>
      <c r="Z152" s="233"/>
      <c r="AA152" s="233"/>
      <c r="AB152" s="233"/>
      <c r="AC152" s="233"/>
      <c r="AD152" s="274"/>
      <c r="AE152" s="275"/>
      <c r="AF152" s="276"/>
      <c r="AG152" s="690"/>
    </row>
    <row r="153" spans="1:33" ht="48.75" thickBot="1" x14ac:dyDescent="0.25">
      <c r="A153" s="678"/>
      <c r="B153" s="555"/>
      <c r="C153" s="678"/>
      <c r="D153" s="678"/>
      <c r="E153" s="678"/>
      <c r="F153" s="678"/>
      <c r="G153" s="678"/>
      <c r="H153" s="678"/>
      <c r="I153" s="127" t="s">
        <v>464</v>
      </c>
      <c r="J153" s="222" t="s">
        <v>276</v>
      </c>
      <c r="K153" s="20" t="s">
        <v>270</v>
      </c>
      <c r="L153" s="20" t="s">
        <v>17</v>
      </c>
      <c r="M153" s="12">
        <v>1</v>
      </c>
      <c r="N153" s="12" t="s">
        <v>0</v>
      </c>
      <c r="O153" s="270"/>
      <c r="P153" s="271"/>
      <c r="Q153" s="271"/>
      <c r="R153" s="271"/>
      <c r="S153" s="272"/>
      <c r="T153" s="228"/>
      <c r="U153" s="273"/>
      <c r="V153" s="223">
        <v>1</v>
      </c>
      <c r="W153" s="233"/>
      <c r="X153" s="233"/>
      <c r="Y153" s="233"/>
      <c r="Z153" s="233"/>
      <c r="AA153" s="233"/>
      <c r="AB153" s="233"/>
      <c r="AC153" s="233"/>
      <c r="AD153" s="274"/>
      <c r="AE153" s="275"/>
      <c r="AF153" s="276"/>
      <c r="AG153" s="690"/>
    </row>
    <row r="154" spans="1:33" ht="48.75" thickBot="1" x14ac:dyDescent="0.25">
      <c r="A154" s="678"/>
      <c r="B154" s="555"/>
      <c r="C154" s="678"/>
      <c r="D154" s="678"/>
      <c r="E154" s="678"/>
      <c r="F154" s="678"/>
      <c r="G154" s="678"/>
      <c r="H154" s="678"/>
      <c r="I154" s="127" t="s">
        <v>465</v>
      </c>
      <c r="J154" s="222" t="s">
        <v>452</v>
      </c>
      <c r="K154" s="20" t="s">
        <v>270</v>
      </c>
      <c r="L154" s="20" t="s">
        <v>466</v>
      </c>
      <c r="M154" s="12">
        <v>2</v>
      </c>
      <c r="N154" s="12" t="s">
        <v>0</v>
      </c>
      <c r="O154" s="270"/>
      <c r="P154" s="271"/>
      <c r="Q154" s="271"/>
      <c r="R154" s="271"/>
      <c r="S154" s="272"/>
      <c r="T154" s="228"/>
      <c r="U154" s="273"/>
      <c r="V154" s="223">
        <v>2</v>
      </c>
      <c r="W154" s="233"/>
      <c r="X154" s="233"/>
      <c r="Y154" s="233"/>
      <c r="Z154" s="233"/>
      <c r="AA154" s="233"/>
      <c r="AB154" s="233"/>
      <c r="AC154" s="233"/>
      <c r="AD154" s="274"/>
      <c r="AE154" s="275"/>
      <c r="AF154" s="276"/>
      <c r="AG154" s="690"/>
    </row>
    <row r="155" spans="1:33" ht="48.75" thickBot="1" x14ac:dyDescent="0.25">
      <c r="A155" s="678"/>
      <c r="B155" s="555"/>
      <c r="C155" s="678"/>
      <c r="D155" s="678"/>
      <c r="E155" s="678"/>
      <c r="F155" s="678"/>
      <c r="G155" s="678"/>
      <c r="H155" s="678"/>
      <c r="I155" s="127" t="s">
        <v>467</v>
      </c>
      <c r="J155" s="124" t="s">
        <v>289</v>
      </c>
      <c r="K155" s="222" t="s">
        <v>270</v>
      </c>
      <c r="L155" s="222" t="s">
        <v>468</v>
      </c>
      <c r="M155" s="77">
        <v>3</v>
      </c>
      <c r="N155" s="77" t="s">
        <v>325</v>
      </c>
      <c r="O155" s="237"/>
      <c r="P155" s="238"/>
      <c r="Q155" s="238"/>
      <c r="R155" s="238"/>
      <c r="S155" s="272"/>
      <c r="T155" s="228"/>
      <c r="U155" s="273"/>
      <c r="V155" s="223">
        <v>3</v>
      </c>
      <c r="W155" s="233"/>
      <c r="X155" s="233"/>
      <c r="Y155" s="233"/>
      <c r="Z155" s="233"/>
      <c r="AA155" s="233"/>
      <c r="AB155" s="233"/>
      <c r="AC155" s="233"/>
      <c r="AD155" s="274"/>
      <c r="AE155" s="275"/>
      <c r="AF155" s="276"/>
      <c r="AG155" s="691"/>
    </row>
    <row r="156" spans="1:33" ht="72.75" thickBot="1" x14ac:dyDescent="0.25">
      <c r="A156" s="678" t="s">
        <v>881</v>
      </c>
      <c r="B156" s="555"/>
      <c r="C156" s="678" t="s">
        <v>263</v>
      </c>
      <c r="D156" s="678" t="s">
        <v>264</v>
      </c>
      <c r="E156" s="678" t="s">
        <v>265</v>
      </c>
      <c r="F156" s="678" t="s">
        <v>266</v>
      </c>
      <c r="G156" s="678" t="s">
        <v>469</v>
      </c>
      <c r="H156" s="678" t="s">
        <v>268</v>
      </c>
      <c r="I156" s="349">
        <v>1.18</v>
      </c>
      <c r="J156" s="350" t="s">
        <v>470</v>
      </c>
      <c r="K156" s="351" t="s">
        <v>270</v>
      </c>
      <c r="L156" s="3" t="s">
        <v>17</v>
      </c>
      <c r="M156" s="108">
        <f>SUM(M157:M164)</f>
        <v>14</v>
      </c>
      <c r="N156" s="4" t="s">
        <v>302</v>
      </c>
      <c r="O156" s="108">
        <v>10</v>
      </c>
      <c r="P156" s="263">
        <v>1000000000</v>
      </c>
      <c r="Q156" s="264">
        <v>4128000000</v>
      </c>
      <c r="R156" s="354">
        <v>1000000000</v>
      </c>
      <c r="S156" s="80">
        <v>42917</v>
      </c>
      <c r="T156" s="80">
        <v>43312</v>
      </c>
      <c r="U156" s="25">
        <f>ROUND((T156-S156)/7,0)</f>
        <v>56</v>
      </c>
      <c r="V156" s="4">
        <f>SUM(V157:V164)</f>
        <v>11</v>
      </c>
      <c r="W156" s="264">
        <v>1000000000</v>
      </c>
      <c r="X156" s="264">
        <v>4011048376</v>
      </c>
      <c r="Y156" s="265" t="s">
        <v>471</v>
      </c>
      <c r="Z156" s="25">
        <v>10</v>
      </c>
      <c r="AA156" s="80">
        <v>43079</v>
      </c>
      <c r="AB156" s="80">
        <v>43312</v>
      </c>
      <c r="AC156" s="267">
        <f>+O156-Z156</f>
        <v>0</v>
      </c>
      <c r="AD156" s="268">
        <f>+V156/M156</f>
        <v>0.7857142857142857</v>
      </c>
      <c r="AE156" s="152">
        <f>+Z156/O156</f>
        <v>1</v>
      </c>
      <c r="AF156" s="269">
        <f>+W156/R156</f>
        <v>1</v>
      </c>
      <c r="AG156" s="683" t="s">
        <v>472</v>
      </c>
    </row>
    <row r="157" spans="1:33" ht="48.75" thickBot="1" x14ac:dyDescent="0.25">
      <c r="A157" s="678"/>
      <c r="B157" s="555"/>
      <c r="C157" s="678"/>
      <c r="D157" s="678"/>
      <c r="E157" s="678"/>
      <c r="F157" s="678"/>
      <c r="G157" s="678"/>
      <c r="H157" s="678"/>
      <c r="I157" s="127" t="s">
        <v>473</v>
      </c>
      <c r="J157" s="259" t="s">
        <v>274</v>
      </c>
      <c r="K157" s="19" t="s">
        <v>270</v>
      </c>
      <c r="L157" s="19" t="s">
        <v>17</v>
      </c>
      <c r="M157" s="7">
        <v>1</v>
      </c>
      <c r="N157" s="7" t="s">
        <v>0</v>
      </c>
      <c r="O157" s="270"/>
      <c r="P157" s="271"/>
      <c r="Q157" s="271"/>
      <c r="R157" s="271"/>
      <c r="S157" s="272"/>
      <c r="T157" s="228"/>
      <c r="U157" s="273"/>
      <c r="V157" s="223">
        <v>1</v>
      </c>
      <c r="W157" s="233"/>
      <c r="X157" s="233"/>
      <c r="Y157" s="233"/>
      <c r="Z157" s="233"/>
      <c r="AA157" s="233"/>
      <c r="AB157" s="233"/>
      <c r="AC157" s="233"/>
      <c r="AD157" s="274"/>
      <c r="AE157" s="275"/>
      <c r="AF157" s="276"/>
      <c r="AG157" s="688"/>
    </row>
    <row r="158" spans="1:33" ht="48.75" thickBot="1" x14ac:dyDescent="0.25">
      <c r="A158" s="678"/>
      <c r="B158" s="555"/>
      <c r="C158" s="678"/>
      <c r="D158" s="678"/>
      <c r="E158" s="678"/>
      <c r="F158" s="678"/>
      <c r="G158" s="678"/>
      <c r="H158" s="678"/>
      <c r="I158" s="127" t="s">
        <v>474</v>
      </c>
      <c r="J158" s="20" t="s">
        <v>275</v>
      </c>
      <c r="K158" s="20" t="s">
        <v>270</v>
      </c>
      <c r="L158" s="20" t="s">
        <v>17</v>
      </c>
      <c r="M158" s="12">
        <v>1</v>
      </c>
      <c r="N158" s="12" t="s">
        <v>153</v>
      </c>
      <c r="O158" s="270"/>
      <c r="P158" s="271"/>
      <c r="Q158" s="271"/>
      <c r="R158" s="271"/>
      <c r="S158" s="272"/>
      <c r="T158" s="228"/>
      <c r="U158" s="273"/>
      <c r="V158" s="223">
        <v>1</v>
      </c>
      <c r="W158" s="233"/>
      <c r="X158" s="233"/>
      <c r="Y158" s="233"/>
      <c r="Z158" s="233"/>
      <c r="AA158" s="233"/>
      <c r="AB158" s="233"/>
      <c r="AC158" s="233"/>
      <c r="AD158" s="274"/>
      <c r="AE158" s="275"/>
      <c r="AF158" s="276"/>
      <c r="AG158" s="688"/>
    </row>
    <row r="159" spans="1:33" ht="48.75" thickBot="1" x14ac:dyDescent="0.25">
      <c r="A159" s="678"/>
      <c r="B159" s="555"/>
      <c r="C159" s="678"/>
      <c r="D159" s="678"/>
      <c r="E159" s="678"/>
      <c r="F159" s="678"/>
      <c r="G159" s="678"/>
      <c r="H159" s="678"/>
      <c r="I159" s="127" t="s">
        <v>475</v>
      </c>
      <c r="J159" s="20" t="s">
        <v>276</v>
      </c>
      <c r="K159" s="20" t="s">
        <v>270</v>
      </c>
      <c r="L159" s="76" t="s">
        <v>17</v>
      </c>
      <c r="M159" s="223">
        <v>1</v>
      </c>
      <c r="N159" s="12" t="s">
        <v>277</v>
      </c>
      <c r="O159" s="270"/>
      <c r="P159" s="271"/>
      <c r="Q159" s="271"/>
      <c r="R159" s="238"/>
      <c r="S159" s="272"/>
      <c r="T159" s="228"/>
      <c r="U159" s="273"/>
      <c r="V159" s="223">
        <v>1</v>
      </c>
      <c r="W159" s="233"/>
      <c r="X159" s="233"/>
      <c r="Y159" s="233"/>
      <c r="Z159" s="233"/>
      <c r="AA159" s="233"/>
      <c r="AB159" s="233"/>
      <c r="AC159" s="233"/>
      <c r="AD159" s="274"/>
      <c r="AE159" s="275"/>
      <c r="AF159" s="276"/>
      <c r="AG159" s="688"/>
    </row>
    <row r="160" spans="1:33" ht="48.75" thickBot="1" x14ac:dyDescent="0.25">
      <c r="A160" s="678"/>
      <c r="B160" s="555"/>
      <c r="C160" s="678"/>
      <c r="D160" s="678"/>
      <c r="E160" s="678"/>
      <c r="F160" s="678"/>
      <c r="G160" s="678"/>
      <c r="H160" s="678"/>
      <c r="I160" s="127" t="s">
        <v>476</v>
      </c>
      <c r="J160" s="20" t="s">
        <v>294</v>
      </c>
      <c r="K160" s="20" t="s">
        <v>270</v>
      </c>
      <c r="L160" s="76" t="s">
        <v>17</v>
      </c>
      <c r="M160" s="223">
        <v>1</v>
      </c>
      <c r="N160" s="12" t="s">
        <v>295</v>
      </c>
      <c r="O160" s="270"/>
      <c r="P160" s="271"/>
      <c r="Q160" s="271"/>
      <c r="R160" s="238"/>
      <c r="S160" s="272"/>
      <c r="T160" s="228"/>
      <c r="U160" s="273"/>
      <c r="V160" s="223">
        <v>1</v>
      </c>
      <c r="W160" s="233"/>
      <c r="X160" s="233"/>
      <c r="Y160" s="233"/>
      <c r="Z160" s="233"/>
      <c r="AA160" s="233"/>
      <c r="AB160" s="233"/>
      <c r="AC160" s="233"/>
      <c r="AD160" s="274"/>
      <c r="AE160" s="275"/>
      <c r="AF160" s="276"/>
      <c r="AG160" s="688"/>
    </row>
    <row r="161" spans="1:33" ht="48.75" thickBot="1" x14ac:dyDescent="0.25">
      <c r="A161" s="678"/>
      <c r="B161" s="555"/>
      <c r="C161" s="678"/>
      <c r="D161" s="678"/>
      <c r="E161" s="678"/>
      <c r="F161" s="678"/>
      <c r="G161" s="678"/>
      <c r="H161" s="678"/>
      <c r="I161" s="127" t="s">
        <v>477</v>
      </c>
      <c r="J161" s="20" t="s">
        <v>297</v>
      </c>
      <c r="K161" s="20" t="s">
        <v>270</v>
      </c>
      <c r="L161" s="76" t="s">
        <v>17</v>
      </c>
      <c r="M161" s="223">
        <v>1</v>
      </c>
      <c r="N161" s="12" t="s">
        <v>295</v>
      </c>
      <c r="O161" s="270"/>
      <c r="P161" s="271"/>
      <c r="Q161" s="271"/>
      <c r="R161" s="238"/>
      <c r="S161" s="272"/>
      <c r="T161" s="228"/>
      <c r="U161" s="273"/>
      <c r="V161" s="223">
        <v>1</v>
      </c>
      <c r="W161" s="233"/>
      <c r="X161" s="233"/>
      <c r="Y161" s="233"/>
      <c r="Z161" s="233"/>
      <c r="AA161" s="233"/>
      <c r="AB161" s="233"/>
      <c r="AC161" s="233"/>
      <c r="AD161" s="274"/>
      <c r="AE161" s="275"/>
      <c r="AF161" s="276"/>
      <c r="AG161" s="688"/>
    </row>
    <row r="162" spans="1:33" ht="60.75" thickBot="1" x14ac:dyDescent="0.25">
      <c r="A162" s="678"/>
      <c r="B162" s="555"/>
      <c r="C162" s="678"/>
      <c r="D162" s="678"/>
      <c r="E162" s="678"/>
      <c r="F162" s="678"/>
      <c r="G162" s="678"/>
      <c r="H162" s="678"/>
      <c r="I162" s="127" t="s">
        <v>478</v>
      </c>
      <c r="J162" s="222" t="s">
        <v>283</v>
      </c>
      <c r="K162" s="20" t="s">
        <v>270</v>
      </c>
      <c r="L162" s="76" t="s">
        <v>17</v>
      </c>
      <c r="M162" s="223">
        <v>4</v>
      </c>
      <c r="N162" s="12" t="s">
        <v>0</v>
      </c>
      <c r="O162" s="270"/>
      <c r="P162" s="271"/>
      <c r="Q162" s="271"/>
      <c r="R162" s="238"/>
      <c r="S162" s="272"/>
      <c r="T162" s="228"/>
      <c r="U162" s="273"/>
      <c r="V162" s="223">
        <v>4</v>
      </c>
      <c r="W162" s="233"/>
      <c r="X162" s="233"/>
      <c r="Y162" s="233"/>
      <c r="Z162" s="233"/>
      <c r="AA162" s="233"/>
      <c r="AB162" s="233"/>
      <c r="AC162" s="233"/>
      <c r="AD162" s="274"/>
      <c r="AE162" s="275"/>
      <c r="AF162" s="276"/>
      <c r="AG162" s="688"/>
    </row>
    <row r="163" spans="1:33" ht="48.75" thickBot="1" x14ac:dyDescent="0.25">
      <c r="A163" s="678"/>
      <c r="B163" s="555"/>
      <c r="C163" s="678"/>
      <c r="D163" s="678"/>
      <c r="E163" s="678"/>
      <c r="F163" s="678"/>
      <c r="G163" s="678"/>
      <c r="H163" s="678"/>
      <c r="I163" s="127" t="s">
        <v>479</v>
      </c>
      <c r="J163" s="222" t="s">
        <v>286</v>
      </c>
      <c r="K163" s="20" t="s">
        <v>270</v>
      </c>
      <c r="L163" s="76" t="s">
        <v>17</v>
      </c>
      <c r="M163" s="223">
        <v>2</v>
      </c>
      <c r="N163" s="12" t="s">
        <v>287</v>
      </c>
      <c r="O163" s="270"/>
      <c r="P163" s="271"/>
      <c r="Q163" s="271"/>
      <c r="R163" s="238"/>
      <c r="S163" s="272"/>
      <c r="T163" s="228"/>
      <c r="U163" s="273"/>
      <c r="V163" s="223">
        <v>2</v>
      </c>
      <c r="W163" s="233"/>
      <c r="X163" s="233"/>
      <c r="Y163" s="233"/>
      <c r="Z163" s="233"/>
      <c r="AA163" s="233"/>
      <c r="AB163" s="233"/>
      <c r="AC163" s="233"/>
      <c r="AD163" s="274"/>
      <c r="AE163" s="275"/>
      <c r="AF163" s="276"/>
      <c r="AG163" s="688"/>
    </row>
    <row r="164" spans="1:33" ht="48.75" thickBot="1" x14ac:dyDescent="0.25">
      <c r="A164" s="678"/>
      <c r="B164" s="555"/>
      <c r="C164" s="678"/>
      <c r="D164" s="678"/>
      <c r="E164" s="678"/>
      <c r="F164" s="678"/>
      <c r="G164" s="678"/>
      <c r="H164" s="678"/>
      <c r="I164" s="128" t="s">
        <v>480</v>
      </c>
      <c r="J164" s="222" t="s">
        <v>289</v>
      </c>
      <c r="K164" s="222" t="s">
        <v>270</v>
      </c>
      <c r="L164" s="76" t="s">
        <v>17</v>
      </c>
      <c r="M164" s="223">
        <v>3</v>
      </c>
      <c r="N164" s="77" t="s">
        <v>290</v>
      </c>
      <c r="O164" s="237"/>
      <c r="P164" s="238"/>
      <c r="Q164" s="238"/>
      <c r="R164" s="238"/>
      <c r="S164" s="272"/>
      <c r="T164" s="228"/>
      <c r="U164" s="273"/>
      <c r="V164" s="223">
        <v>0</v>
      </c>
      <c r="W164" s="233"/>
      <c r="X164" s="233"/>
      <c r="Y164" s="233"/>
      <c r="Z164" s="233"/>
      <c r="AA164" s="233"/>
      <c r="AB164" s="233"/>
      <c r="AC164" s="233"/>
      <c r="AD164" s="274"/>
      <c r="AE164" s="275"/>
      <c r="AF164" s="276"/>
      <c r="AG164" s="684"/>
    </row>
    <row r="165" spans="1:33" ht="120.75" thickBot="1" x14ac:dyDescent="0.25">
      <c r="A165" s="678" t="s">
        <v>881</v>
      </c>
      <c r="B165" s="555"/>
      <c r="C165" s="678" t="s">
        <v>263</v>
      </c>
      <c r="D165" s="678" t="s">
        <v>264</v>
      </c>
      <c r="E165" s="678" t="s">
        <v>265</v>
      </c>
      <c r="F165" s="678" t="s">
        <v>266</v>
      </c>
      <c r="G165" s="678" t="s">
        <v>481</v>
      </c>
      <c r="H165" s="678" t="s">
        <v>268</v>
      </c>
      <c r="I165" s="355">
        <v>1.19</v>
      </c>
      <c r="J165" s="3" t="s">
        <v>482</v>
      </c>
      <c r="K165" s="3" t="s">
        <v>270</v>
      </c>
      <c r="L165" s="3" t="s">
        <v>17</v>
      </c>
      <c r="M165" s="108">
        <f>SUM(M166:M174)</f>
        <v>10</v>
      </c>
      <c r="N165" s="4" t="s">
        <v>28</v>
      </c>
      <c r="O165" s="263">
        <v>5000</v>
      </c>
      <c r="P165" s="263">
        <v>42122159994</v>
      </c>
      <c r="Q165" s="4">
        <v>0</v>
      </c>
      <c r="R165" s="277">
        <v>42122159994</v>
      </c>
      <c r="S165" s="80">
        <v>42736</v>
      </c>
      <c r="T165" s="80">
        <v>43100</v>
      </c>
      <c r="U165" s="25">
        <f>ROUND((T165-S165)/7,0)</f>
        <v>52</v>
      </c>
      <c r="V165" s="4">
        <f>SUM(V166:V174)</f>
        <v>10</v>
      </c>
      <c r="W165" s="348">
        <f>+P165</f>
        <v>42122159994</v>
      </c>
      <c r="X165" s="4">
        <v>0</v>
      </c>
      <c r="Y165" s="265" t="s">
        <v>483</v>
      </c>
      <c r="Z165" s="25">
        <v>5000</v>
      </c>
      <c r="AA165" s="80">
        <v>43091</v>
      </c>
      <c r="AB165" s="80">
        <v>43090</v>
      </c>
      <c r="AC165" s="267">
        <f>+O165-Z165</f>
        <v>0</v>
      </c>
      <c r="AD165" s="268">
        <f>+V165/M165</f>
        <v>1</v>
      </c>
      <c r="AE165" s="152">
        <f>+Z165/O165</f>
        <v>1</v>
      </c>
      <c r="AF165" s="269">
        <f>+W165/R165</f>
        <v>1</v>
      </c>
      <c r="AG165" s="683" t="s">
        <v>484</v>
      </c>
    </row>
    <row r="166" spans="1:33" ht="48" x14ac:dyDescent="0.2">
      <c r="A166" s="678"/>
      <c r="B166" s="556"/>
      <c r="C166" s="678"/>
      <c r="D166" s="678"/>
      <c r="E166" s="678"/>
      <c r="F166" s="678"/>
      <c r="G166" s="678"/>
      <c r="H166" s="678"/>
      <c r="I166" s="126" t="s">
        <v>485</v>
      </c>
      <c r="J166" s="19" t="s">
        <v>486</v>
      </c>
      <c r="K166" s="19" t="s">
        <v>270</v>
      </c>
      <c r="L166" s="19" t="s">
        <v>17</v>
      </c>
      <c r="M166" s="7">
        <v>1</v>
      </c>
      <c r="N166" s="7" t="s">
        <v>0</v>
      </c>
      <c r="O166" s="705" t="s">
        <v>84</v>
      </c>
      <c r="P166" s="706"/>
      <c r="Q166" s="706"/>
      <c r="R166" s="707"/>
      <c r="S166" s="71"/>
      <c r="T166" s="8"/>
      <c r="U166" s="13">
        <f>ROUND((T166-S166)/7,0)</f>
        <v>0</v>
      </c>
      <c r="V166" s="137">
        <v>1</v>
      </c>
      <c r="W166" s="616" t="s">
        <v>84</v>
      </c>
      <c r="X166" s="616"/>
      <c r="Y166" s="616"/>
      <c r="Z166" s="616"/>
      <c r="AA166" s="616"/>
      <c r="AB166" s="616"/>
      <c r="AC166" s="617"/>
      <c r="AD166" s="150"/>
      <c r="AE166" s="29"/>
      <c r="AF166" s="30"/>
      <c r="AG166" s="688"/>
    </row>
    <row r="167" spans="1:33" ht="48" x14ac:dyDescent="0.2">
      <c r="A167" s="678"/>
      <c r="B167" s="556"/>
      <c r="C167" s="678"/>
      <c r="D167" s="678"/>
      <c r="E167" s="678"/>
      <c r="F167" s="678"/>
      <c r="G167" s="678"/>
      <c r="H167" s="678"/>
      <c r="I167" s="127" t="s">
        <v>487</v>
      </c>
      <c r="J167" s="278" t="s">
        <v>317</v>
      </c>
      <c r="K167" s="20" t="s">
        <v>270</v>
      </c>
      <c r="L167" s="20" t="s">
        <v>17</v>
      </c>
      <c r="M167" s="12">
        <v>1</v>
      </c>
      <c r="N167" s="12" t="s">
        <v>0</v>
      </c>
      <c r="O167" s="705"/>
      <c r="P167" s="706"/>
      <c r="Q167" s="706"/>
      <c r="R167" s="707"/>
      <c r="S167" s="71"/>
      <c r="T167" s="8"/>
      <c r="U167" s="13"/>
      <c r="V167" s="137">
        <v>1</v>
      </c>
      <c r="W167" s="616"/>
      <c r="X167" s="616"/>
      <c r="Y167" s="616"/>
      <c r="Z167" s="616"/>
      <c r="AA167" s="616"/>
      <c r="AB167" s="616"/>
      <c r="AC167" s="617"/>
      <c r="AD167" s="150"/>
      <c r="AE167" s="29"/>
      <c r="AF167" s="30"/>
      <c r="AG167" s="688"/>
    </row>
    <row r="168" spans="1:33" ht="48" x14ac:dyDescent="0.2">
      <c r="A168" s="678"/>
      <c r="B168" s="556"/>
      <c r="C168" s="678"/>
      <c r="D168" s="678"/>
      <c r="E168" s="678"/>
      <c r="F168" s="678"/>
      <c r="G168" s="678"/>
      <c r="H168" s="678"/>
      <c r="I168" s="126" t="s">
        <v>488</v>
      </c>
      <c r="J168" s="20" t="s">
        <v>274</v>
      </c>
      <c r="K168" s="20" t="s">
        <v>270</v>
      </c>
      <c r="L168" s="20" t="s">
        <v>17</v>
      </c>
      <c r="M168" s="12">
        <v>1</v>
      </c>
      <c r="N168" s="12" t="s">
        <v>0</v>
      </c>
      <c r="O168" s="705"/>
      <c r="P168" s="706"/>
      <c r="Q168" s="706"/>
      <c r="R168" s="707"/>
      <c r="S168" s="71"/>
      <c r="T168" s="8"/>
      <c r="U168" s="13"/>
      <c r="V168" s="137">
        <v>1</v>
      </c>
      <c r="W168" s="616"/>
      <c r="X168" s="616"/>
      <c r="Y168" s="616"/>
      <c r="Z168" s="616"/>
      <c r="AA168" s="616"/>
      <c r="AB168" s="616"/>
      <c r="AC168" s="617"/>
      <c r="AD168" s="150"/>
      <c r="AE168" s="29"/>
      <c r="AF168" s="30"/>
      <c r="AG168" s="688"/>
    </row>
    <row r="169" spans="1:33" ht="48" x14ac:dyDescent="0.2">
      <c r="A169" s="678"/>
      <c r="B169" s="556"/>
      <c r="C169" s="678"/>
      <c r="D169" s="678"/>
      <c r="E169" s="678"/>
      <c r="F169" s="678"/>
      <c r="G169" s="678"/>
      <c r="H169" s="678"/>
      <c r="I169" s="127" t="s">
        <v>489</v>
      </c>
      <c r="J169" s="20" t="s">
        <v>275</v>
      </c>
      <c r="K169" s="20" t="s">
        <v>270</v>
      </c>
      <c r="L169" s="20" t="s">
        <v>17</v>
      </c>
      <c r="M169" s="12">
        <v>1</v>
      </c>
      <c r="N169" s="12" t="s">
        <v>0</v>
      </c>
      <c r="O169" s="705"/>
      <c r="P169" s="706"/>
      <c r="Q169" s="706"/>
      <c r="R169" s="707"/>
      <c r="S169" s="71"/>
      <c r="T169" s="8"/>
      <c r="U169" s="13"/>
      <c r="V169" s="137">
        <v>1</v>
      </c>
      <c r="W169" s="616"/>
      <c r="X169" s="616"/>
      <c r="Y169" s="616"/>
      <c r="Z169" s="616"/>
      <c r="AA169" s="616"/>
      <c r="AB169" s="616"/>
      <c r="AC169" s="617"/>
      <c r="AD169" s="150"/>
      <c r="AE169" s="29"/>
      <c r="AF169" s="30"/>
      <c r="AG169" s="688"/>
    </row>
    <row r="170" spans="1:33" ht="48" x14ac:dyDescent="0.2">
      <c r="A170" s="678"/>
      <c r="B170" s="556"/>
      <c r="C170" s="678"/>
      <c r="D170" s="678"/>
      <c r="E170" s="678"/>
      <c r="F170" s="678"/>
      <c r="G170" s="678"/>
      <c r="H170" s="678"/>
      <c r="I170" s="126" t="s">
        <v>490</v>
      </c>
      <c r="J170" s="20" t="s">
        <v>276</v>
      </c>
      <c r="K170" s="20" t="s">
        <v>270</v>
      </c>
      <c r="L170" s="20" t="s">
        <v>17</v>
      </c>
      <c r="M170" s="12">
        <v>1</v>
      </c>
      <c r="N170" s="12" t="s">
        <v>277</v>
      </c>
      <c r="O170" s="705"/>
      <c r="P170" s="706"/>
      <c r="Q170" s="706"/>
      <c r="R170" s="707"/>
      <c r="S170" s="71"/>
      <c r="T170" s="8"/>
      <c r="U170" s="13"/>
      <c r="V170" s="137">
        <v>1</v>
      </c>
      <c r="W170" s="616"/>
      <c r="X170" s="616"/>
      <c r="Y170" s="616"/>
      <c r="Z170" s="616"/>
      <c r="AA170" s="616"/>
      <c r="AB170" s="616"/>
      <c r="AC170" s="617"/>
      <c r="AD170" s="150"/>
      <c r="AE170" s="29"/>
      <c r="AF170" s="30"/>
      <c r="AG170" s="688"/>
    </row>
    <row r="171" spans="1:33" ht="48" x14ac:dyDescent="0.2">
      <c r="A171" s="678"/>
      <c r="B171" s="556"/>
      <c r="C171" s="678"/>
      <c r="D171" s="678"/>
      <c r="E171" s="678"/>
      <c r="F171" s="678"/>
      <c r="G171" s="678"/>
      <c r="H171" s="678"/>
      <c r="I171" s="127" t="s">
        <v>491</v>
      </c>
      <c r="J171" s="20" t="s">
        <v>492</v>
      </c>
      <c r="K171" s="20" t="s">
        <v>270</v>
      </c>
      <c r="L171" s="20" t="s">
        <v>17</v>
      </c>
      <c r="M171" s="12">
        <v>2</v>
      </c>
      <c r="N171" s="12" t="s">
        <v>0</v>
      </c>
      <c r="O171" s="705"/>
      <c r="P171" s="706"/>
      <c r="Q171" s="706"/>
      <c r="R171" s="707"/>
      <c r="S171" s="71"/>
      <c r="T171" s="8"/>
      <c r="U171" s="13"/>
      <c r="V171" s="137">
        <v>2</v>
      </c>
      <c r="W171" s="616"/>
      <c r="X171" s="616"/>
      <c r="Y171" s="616"/>
      <c r="Z171" s="616"/>
      <c r="AA171" s="616"/>
      <c r="AB171" s="616"/>
      <c r="AC171" s="617"/>
      <c r="AD171" s="150"/>
      <c r="AE171" s="29"/>
      <c r="AF171" s="30"/>
      <c r="AG171" s="688"/>
    </row>
    <row r="172" spans="1:33" ht="48" x14ac:dyDescent="0.2">
      <c r="A172" s="678"/>
      <c r="B172" s="556"/>
      <c r="C172" s="678"/>
      <c r="D172" s="678"/>
      <c r="E172" s="678"/>
      <c r="F172" s="678"/>
      <c r="G172" s="678"/>
      <c r="H172" s="678"/>
      <c r="I172" s="126" t="s">
        <v>493</v>
      </c>
      <c r="J172" s="20" t="s">
        <v>494</v>
      </c>
      <c r="K172" s="20" t="s">
        <v>270</v>
      </c>
      <c r="L172" s="20" t="s">
        <v>495</v>
      </c>
      <c r="M172" s="12">
        <v>1</v>
      </c>
      <c r="N172" s="12" t="s">
        <v>496</v>
      </c>
      <c r="O172" s="705"/>
      <c r="P172" s="706"/>
      <c r="Q172" s="706"/>
      <c r="R172" s="707"/>
      <c r="S172" s="71"/>
      <c r="T172" s="8"/>
      <c r="U172" s="13"/>
      <c r="V172" s="137">
        <v>1</v>
      </c>
      <c r="W172" s="616"/>
      <c r="X172" s="616"/>
      <c r="Y172" s="616"/>
      <c r="Z172" s="616"/>
      <c r="AA172" s="616"/>
      <c r="AB172" s="616"/>
      <c r="AC172" s="617"/>
      <c r="AD172" s="150"/>
      <c r="AE172" s="29"/>
      <c r="AF172" s="30"/>
      <c r="AG172" s="688"/>
    </row>
    <row r="173" spans="1:33" ht="48" x14ac:dyDescent="0.2">
      <c r="A173" s="678"/>
      <c r="B173" s="556"/>
      <c r="C173" s="678"/>
      <c r="D173" s="678"/>
      <c r="E173" s="678"/>
      <c r="F173" s="678"/>
      <c r="G173" s="678"/>
      <c r="H173" s="678"/>
      <c r="I173" s="127" t="s">
        <v>497</v>
      </c>
      <c r="J173" s="20" t="s">
        <v>498</v>
      </c>
      <c r="K173" s="20" t="s">
        <v>270</v>
      </c>
      <c r="L173" s="20" t="s">
        <v>17</v>
      </c>
      <c r="M173" s="12">
        <v>1</v>
      </c>
      <c r="N173" s="12" t="s">
        <v>499</v>
      </c>
      <c r="O173" s="705"/>
      <c r="P173" s="706"/>
      <c r="Q173" s="706"/>
      <c r="R173" s="707"/>
      <c r="S173" s="71"/>
      <c r="T173" s="8"/>
      <c r="U173" s="13"/>
      <c r="V173" s="137">
        <v>1</v>
      </c>
      <c r="W173" s="616"/>
      <c r="X173" s="616"/>
      <c r="Y173" s="616"/>
      <c r="Z173" s="616"/>
      <c r="AA173" s="616"/>
      <c r="AB173" s="616"/>
      <c r="AC173" s="617"/>
      <c r="AD173" s="150"/>
      <c r="AE173" s="29"/>
      <c r="AF173" s="30"/>
      <c r="AG173" s="688"/>
    </row>
    <row r="174" spans="1:33" ht="48.75" thickBot="1" x14ac:dyDescent="0.25">
      <c r="A174" s="678"/>
      <c r="B174" s="556"/>
      <c r="C174" s="678"/>
      <c r="D174" s="678"/>
      <c r="E174" s="678"/>
      <c r="F174" s="678"/>
      <c r="G174" s="678"/>
      <c r="H174" s="678"/>
      <c r="I174" s="126" t="s">
        <v>500</v>
      </c>
      <c r="J174" s="20" t="s">
        <v>501</v>
      </c>
      <c r="K174" s="20" t="s">
        <v>270</v>
      </c>
      <c r="L174" s="20" t="s">
        <v>502</v>
      </c>
      <c r="M174" s="12">
        <v>1</v>
      </c>
      <c r="N174" s="12" t="s">
        <v>503</v>
      </c>
      <c r="O174" s="714"/>
      <c r="P174" s="715"/>
      <c r="Q174" s="715"/>
      <c r="R174" s="716"/>
      <c r="S174" s="71"/>
      <c r="T174" s="8"/>
      <c r="U174" s="13"/>
      <c r="V174" s="137">
        <v>1</v>
      </c>
      <c r="W174" s="717"/>
      <c r="X174" s="717"/>
      <c r="Y174" s="717"/>
      <c r="Z174" s="717"/>
      <c r="AA174" s="717"/>
      <c r="AB174" s="717"/>
      <c r="AC174" s="718"/>
      <c r="AD174" s="150"/>
      <c r="AE174" s="29"/>
      <c r="AF174" s="30"/>
      <c r="AG174" s="688"/>
    </row>
    <row r="175" spans="1:33" ht="84" customHeight="1" x14ac:dyDescent="0.2">
      <c r="A175" s="678" t="s">
        <v>881</v>
      </c>
      <c r="B175" s="556"/>
      <c r="C175" s="678" t="s">
        <v>263</v>
      </c>
      <c r="D175" s="678" t="s">
        <v>264</v>
      </c>
      <c r="E175" s="678" t="s">
        <v>265</v>
      </c>
      <c r="F175" s="678" t="s">
        <v>266</v>
      </c>
      <c r="G175" s="678" t="s">
        <v>504</v>
      </c>
      <c r="H175" s="678" t="s">
        <v>268</v>
      </c>
      <c r="I175" s="356">
        <v>1.2</v>
      </c>
      <c r="J175" s="165" t="s">
        <v>505</v>
      </c>
      <c r="K175" s="165" t="s">
        <v>270</v>
      </c>
      <c r="L175" s="165" t="s">
        <v>17</v>
      </c>
      <c r="M175" s="279">
        <f>SUM(M176:M181)</f>
        <v>6</v>
      </c>
      <c r="N175" s="280" t="s">
        <v>506</v>
      </c>
      <c r="O175" s="147">
        <v>1</v>
      </c>
      <c r="P175" s="357">
        <v>42898961976</v>
      </c>
      <c r="Q175" s="358">
        <v>2050000000</v>
      </c>
      <c r="R175" s="359">
        <f>42194466946+400000</f>
        <v>42194866946</v>
      </c>
      <c r="S175" s="162"/>
      <c r="T175" s="163"/>
      <c r="U175" s="160">
        <f>ROUND((T175-S175)/7,0)</f>
        <v>0</v>
      </c>
      <c r="V175" s="153">
        <f>SUM(V176:V181)</f>
        <v>6</v>
      </c>
      <c r="W175" s="255">
        <v>41320562900</v>
      </c>
      <c r="X175" s="255">
        <v>1481945394</v>
      </c>
      <c r="Y175" s="155"/>
      <c r="Z175" s="155">
        <v>1</v>
      </c>
      <c r="AA175" s="256"/>
      <c r="AB175" s="256"/>
      <c r="AC175" s="257">
        <f>+O175-Y175</f>
        <v>1</v>
      </c>
      <c r="AD175" s="251">
        <f>+V175/M175</f>
        <v>1</v>
      </c>
      <c r="AE175" s="252">
        <f>+Z175/O175</f>
        <v>1</v>
      </c>
      <c r="AF175" s="405">
        <f>+W175/R175</f>
        <v>0.97927937426325073</v>
      </c>
      <c r="AG175" s="681"/>
    </row>
    <row r="176" spans="1:33" ht="48" x14ac:dyDescent="0.2">
      <c r="A176" s="678"/>
      <c r="B176" s="556"/>
      <c r="C176" s="678"/>
      <c r="D176" s="678"/>
      <c r="E176" s="678"/>
      <c r="F176" s="678"/>
      <c r="G176" s="678"/>
      <c r="H176" s="678"/>
      <c r="I176" s="127" t="s">
        <v>507</v>
      </c>
      <c r="J176" s="20" t="s">
        <v>508</v>
      </c>
      <c r="K176" s="20" t="s">
        <v>270</v>
      </c>
      <c r="L176" s="20" t="s">
        <v>17</v>
      </c>
      <c r="M176" s="12">
        <v>1</v>
      </c>
      <c r="N176" s="12" t="s">
        <v>509</v>
      </c>
      <c r="O176" s="234"/>
      <c r="P176" s="235"/>
      <c r="Q176" s="235"/>
      <c r="R176" s="236"/>
      <c r="S176" s="272"/>
      <c r="T176" s="228"/>
      <c r="U176" s="360"/>
      <c r="V176" s="361">
        <v>1</v>
      </c>
      <c r="W176" s="231"/>
      <c r="X176" s="231"/>
      <c r="Y176" s="231"/>
      <c r="Z176" s="231"/>
      <c r="AA176" s="231"/>
      <c r="AB176" s="231"/>
      <c r="AC176" s="232"/>
      <c r="AD176" s="274"/>
      <c r="AE176" s="275"/>
      <c r="AF176" s="406"/>
      <c r="AG176" s="681"/>
    </row>
    <row r="177" spans="1:33" ht="60" x14ac:dyDescent="0.2">
      <c r="A177" s="678"/>
      <c r="B177" s="556"/>
      <c r="C177" s="678"/>
      <c r="D177" s="678"/>
      <c r="E177" s="678"/>
      <c r="F177" s="678"/>
      <c r="G177" s="678"/>
      <c r="H177" s="678"/>
      <c r="I177" s="127" t="s">
        <v>510</v>
      </c>
      <c r="J177" s="20" t="s">
        <v>511</v>
      </c>
      <c r="K177" s="20" t="s">
        <v>270</v>
      </c>
      <c r="L177" s="20" t="s">
        <v>17</v>
      </c>
      <c r="M177" s="12">
        <v>1</v>
      </c>
      <c r="N177" s="12" t="s">
        <v>153</v>
      </c>
      <c r="O177" s="234"/>
      <c r="P177" s="235"/>
      <c r="Q177" s="235"/>
      <c r="R177" s="236"/>
      <c r="S177" s="272"/>
      <c r="T177" s="228"/>
      <c r="U177" s="360"/>
      <c r="V177" s="361">
        <v>1</v>
      </c>
      <c r="W177" s="231"/>
      <c r="X177" s="231"/>
      <c r="Y177" s="231"/>
      <c r="Z177" s="231"/>
      <c r="AA177" s="231"/>
      <c r="AB177" s="231"/>
      <c r="AC177" s="232"/>
      <c r="AD177" s="274"/>
      <c r="AE177" s="275"/>
      <c r="AF177" s="406"/>
      <c r="AG177" s="681"/>
    </row>
    <row r="178" spans="1:33" ht="48" x14ac:dyDescent="0.2">
      <c r="A178" s="678"/>
      <c r="B178" s="556"/>
      <c r="C178" s="678"/>
      <c r="D178" s="678"/>
      <c r="E178" s="678"/>
      <c r="F178" s="678"/>
      <c r="G178" s="678"/>
      <c r="H178" s="678"/>
      <c r="I178" s="127" t="s">
        <v>512</v>
      </c>
      <c r="J178" s="20" t="s">
        <v>274</v>
      </c>
      <c r="K178" s="20" t="s">
        <v>270</v>
      </c>
      <c r="L178" s="20" t="s">
        <v>17</v>
      </c>
      <c r="M178" s="12">
        <v>1</v>
      </c>
      <c r="N178" s="12" t="s">
        <v>0</v>
      </c>
      <c r="O178" s="234"/>
      <c r="P178" s="235"/>
      <c r="Q178" s="235"/>
      <c r="R178" s="236"/>
      <c r="S178" s="272"/>
      <c r="T178" s="228"/>
      <c r="U178" s="360"/>
      <c r="V178" s="361">
        <v>1</v>
      </c>
      <c r="W178" s="231"/>
      <c r="X178" s="231"/>
      <c r="Y178" s="231"/>
      <c r="Z178" s="231"/>
      <c r="AA178" s="231"/>
      <c r="AB178" s="231"/>
      <c r="AC178" s="232"/>
      <c r="AD178" s="274"/>
      <c r="AE178" s="275"/>
      <c r="AF178" s="406"/>
      <c r="AG178" s="681"/>
    </row>
    <row r="179" spans="1:33" ht="48" x14ac:dyDescent="0.2">
      <c r="A179" s="678"/>
      <c r="B179" s="556"/>
      <c r="C179" s="678"/>
      <c r="D179" s="678"/>
      <c r="E179" s="678"/>
      <c r="F179" s="678"/>
      <c r="G179" s="678"/>
      <c r="H179" s="678"/>
      <c r="I179" s="127" t="s">
        <v>513</v>
      </c>
      <c r="J179" s="20" t="s">
        <v>275</v>
      </c>
      <c r="K179" s="20" t="s">
        <v>270</v>
      </c>
      <c r="L179" s="20" t="s">
        <v>17</v>
      </c>
      <c r="M179" s="12">
        <v>1</v>
      </c>
      <c r="N179" s="12" t="s">
        <v>0</v>
      </c>
      <c r="O179" s="234"/>
      <c r="P179" s="235"/>
      <c r="Q179" s="235"/>
      <c r="R179" s="236"/>
      <c r="S179" s="272"/>
      <c r="T179" s="228"/>
      <c r="U179" s="360"/>
      <c r="V179" s="361">
        <v>1</v>
      </c>
      <c r="W179" s="231"/>
      <c r="X179" s="231"/>
      <c r="Y179" s="231"/>
      <c r="Z179" s="231"/>
      <c r="AA179" s="231"/>
      <c r="AB179" s="231"/>
      <c r="AC179" s="232"/>
      <c r="AD179" s="274"/>
      <c r="AE179" s="275"/>
      <c r="AF179" s="406"/>
      <c r="AG179" s="681"/>
    </row>
    <row r="180" spans="1:33" ht="48" x14ac:dyDescent="0.2">
      <c r="A180" s="678"/>
      <c r="B180" s="556"/>
      <c r="C180" s="678"/>
      <c r="D180" s="678"/>
      <c r="E180" s="678"/>
      <c r="F180" s="678"/>
      <c r="G180" s="678"/>
      <c r="H180" s="678"/>
      <c r="I180" s="127" t="s">
        <v>514</v>
      </c>
      <c r="J180" s="20" t="s">
        <v>276</v>
      </c>
      <c r="K180" s="20" t="s">
        <v>270</v>
      </c>
      <c r="L180" s="20" t="s">
        <v>17</v>
      </c>
      <c r="M180" s="12">
        <v>1</v>
      </c>
      <c r="N180" s="12" t="s">
        <v>277</v>
      </c>
      <c r="O180" s="234"/>
      <c r="P180" s="235"/>
      <c r="Q180" s="235"/>
      <c r="R180" s="236"/>
      <c r="S180" s="272"/>
      <c r="T180" s="228"/>
      <c r="U180" s="360"/>
      <c r="V180" s="361">
        <v>1</v>
      </c>
      <c r="W180" s="231"/>
      <c r="X180" s="231"/>
      <c r="Y180" s="231"/>
      <c r="Z180" s="231"/>
      <c r="AA180" s="231"/>
      <c r="AB180" s="231"/>
      <c r="AC180" s="232"/>
      <c r="AD180" s="274"/>
      <c r="AE180" s="275"/>
      <c r="AF180" s="406"/>
      <c r="AG180" s="681"/>
    </row>
    <row r="181" spans="1:33" ht="48.75" thickBot="1" x14ac:dyDescent="0.25">
      <c r="A181" s="678"/>
      <c r="B181" s="556"/>
      <c r="C181" s="678"/>
      <c r="D181" s="678"/>
      <c r="E181" s="678"/>
      <c r="F181" s="678"/>
      <c r="G181" s="678"/>
      <c r="H181" s="678"/>
      <c r="I181" s="127" t="s">
        <v>515</v>
      </c>
      <c r="J181" s="20" t="s">
        <v>516</v>
      </c>
      <c r="K181" s="20" t="s">
        <v>270</v>
      </c>
      <c r="L181" s="20" t="s">
        <v>17</v>
      </c>
      <c r="M181" s="12">
        <v>1</v>
      </c>
      <c r="N181" s="12" t="s">
        <v>277</v>
      </c>
      <c r="O181" s="234"/>
      <c r="P181" s="235"/>
      <c r="Q181" s="235"/>
      <c r="R181" s="236"/>
      <c r="S181" s="272"/>
      <c r="T181" s="228"/>
      <c r="U181" s="360"/>
      <c r="V181" s="361">
        <v>1</v>
      </c>
      <c r="W181" s="231"/>
      <c r="X181" s="231"/>
      <c r="Y181" s="231"/>
      <c r="Z181" s="231"/>
      <c r="AA181" s="231"/>
      <c r="AB181" s="231"/>
      <c r="AC181" s="232"/>
      <c r="AD181" s="274"/>
      <c r="AE181" s="275"/>
      <c r="AF181" s="406"/>
      <c r="AG181" s="681"/>
    </row>
    <row r="182" spans="1:33" ht="60.75" thickBot="1" x14ac:dyDescent="0.25">
      <c r="A182" s="678" t="s">
        <v>881</v>
      </c>
      <c r="B182" s="556"/>
      <c r="C182" s="678" t="s">
        <v>263</v>
      </c>
      <c r="D182" s="678" t="s">
        <v>264</v>
      </c>
      <c r="E182" s="678" t="s">
        <v>265</v>
      </c>
      <c r="F182" s="678" t="s">
        <v>266</v>
      </c>
      <c r="G182" s="678" t="s">
        <v>504</v>
      </c>
      <c r="H182" s="678" t="s">
        <v>268</v>
      </c>
      <c r="I182" s="355">
        <v>1.21</v>
      </c>
      <c r="J182" s="3" t="s">
        <v>517</v>
      </c>
      <c r="K182" s="3" t="s">
        <v>270</v>
      </c>
      <c r="L182" s="3" t="s">
        <v>17</v>
      </c>
      <c r="M182" s="108">
        <f>SUM(M183:M190)</f>
        <v>14</v>
      </c>
      <c r="N182" s="4" t="s">
        <v>518</v>
      </c>
      <c r="O182" s="263">
        <v>1</v>
      </c>
      <c r="P182" s="263">
        <v>1000000000</v>
      </c>
      <c r="Q182" s="264">
        <v>1350000000</v>
      </c>
      <c r="R182" s="277">
        <f>+P182</f>
        <v>1000000000</v>
      </c>
      <c r="S182" s="80">
        <v>42917</v>
      </c>
      <c r="T182" s="80">
        <v>43312</v>
      </c>
      <c r="U182" s="25">
        <f>ROUND((T182-S182)/7,0)</f>
        <v>56</v>
      </c>
      <c r="V182" s="4">
        <f>SUM(V183:V190)</f>
        <v>12</v>
      </c>
      <c r="W182" s="348">
        <f>+P182</f>
        <v>1000000000</v>
      </c>
      <c r="X182" s="264">
        <v>1318054606</v>
      </c>
      <c r="Y182" s="265" t="s">
        <v>519</v>
      </c>
      <c r="Z182" s="25">
        <v>1</v>
      </c>
      <c r="AA182" s="80">
        <v>43091</v>
      </c>
      <c r="AB182" s="80">
        <v>43090</v>
      </c>
      <c r="AC182" s="267">
        <f>+O182-Z182</f>
        <v>0</v>
      </c>
      <c r="AD182" s="268">
        <f>+V182/M182</f>
        <v>0.8571428571428571</v>
      </c>
      <c r="AE182" s="152">
        <f>+Z182/O182</f>
        <v>1</v>
      </c>
      <c r="AF182" s="269">
        <f>+W182/R182</f>
        <v>1</v>
      </c>
      <c r="AG182" s="687" t="s">
        <v>520</v>
      </c>
    </row>
    <row r="183" spans="1:33" ht="48" x14ac:dyDescent="0.2">
      <c r="A183" s="678"/>
      <c r="B183" s="556"/>
      <c r="C183" s="678"/>
      <c r="D183" s="678"/>
      <c r="E183" s="678"/>
      <c r="F183" s="678"/>
      <c r="G183" s="678"/>
      <c r="H183" s="678"/>
      <c r="I183" s="126" t="s">
        <v>521</v>
      </c>
      <c r="J183" s="259" t="s">
        <v>274</v>
      </c>
      <c r="K183" s="19" t="s">
        <v>270</v>
      </c>
      <c r="L183" s="19" t="s">
        <v>17</v>
      </c>
      <c r="M183" s="7">
        <v>1</v>
      </c>
      <c r="N183" s="7" t="s">
        <v>0</v>
      </c>
      <c r="O183" s="705" t="s">
        <v>84</v>
      </c>
      <c r="P183" s="706"/>
      <c r="Q183" s="706"/>
      <c r="R183" s="707"/>
      <c r="S183" s="71"/>
      <c r="T183" s="8"/>
      <c r="U183" s="13">
        <f>ROUND((T183-S183)/7,0)</f>
        <v>0</v>
      </c>
      <c r="V183" s="137">
        <v>1</v>
      </c>
      <c r="W183" s="616" t="s">
        <v>84</v>
      </c>
      <c r="X183" s="616"/>
      <c r="Y183" s="616"/>
      <c r="Z183" s="616"/>
      <c r="AA183" s="616"/>
      <c r="AB183" s="616"/>
      <c r="AC183" s="617"/>
      <c r="AD183" s="150"/>
      <c r="AE183" s="29"/>
      <c r="AF183" s="30"/>
      <c r="AG183" s="688"/>
    </row>
    <row r="184" spans="1:33" ht="48" x14ac:dyDescent="0.2">
      <c r="A184" s="678"/>
      <c r="B184" s="556"/>
      <c r="C184" s="678"/>
      <c r="D184" s="678"/>
      <c r="E184" s="678"/>
      <c r="F184" s="678"/>
      <c r="G184" s="678"/>
      <c r="H184" s="678"/>
      <c r="I184" s="127" t="s">
        <v>522</v>
      </c>
      <c r="J184" s="20" t="s">
        <v>275</v>
      </c>
      <c r="K184" s="20" t="s">
        <v>270</v>
      </c>
      <c r="L184" s="20" t="s">
        <v>17</v>
      </c>
      <c r="M184" s="12">
        <v>1</v>
      </c>
      <c r="N184" s="12" t="s">
        <v>153</v>
      </c>
      <c r="O184" s="705"/>
      <c r="P184" s="706"/>
      <c r="Q184" s="706"/>
      <c r="R184" s="707"/>
      <c r="S184" s="71"/>
      <c r="T184" s="8"/>
      <c r="U184" s="13"/>
      <c r="V184" s="137">
        <v>1</v>
      </c>
      <c r="W184" s="616"/>
      <c r="X184" s="616"/>
      <c r="Y184" s="616"/>
      <c r="Z184" s="616"/>
      <c r="AA184" s="616"/>
      <c r="AB184" s="616"/>
      <c r="AC184" s="617"/>
      <c r="AD184" s="150"/>
      <c r="AE184" s="29"/>
      <c r="AF184" s="30"/>
      <c r="AG184" s="688"/>
    </row>
    <row r="185" spans="1:33" ht="48" x14ac:dyDescent="0.2">
      <c r="A185" s="678"/>
      <c r="B185" s="556"/>
      <c r="C185" s="678"/>
      <c r="D185" s="678"/>
      <c r="E185" s="678"/>
      <c r="F185" s="678"/>
      <c r="G185" s="678"/>
      <c r="H185" s="678"/>
      <c r="I185" s="126" t="s">
        <v>523</v>
      </c>
      <c r="J185" s="20" t="s">
        <v>276</v>
      </c>
      <c r="K185" s="20" t="s">
        <v>270</v>
      </c>
      <c r="L185" s="20" t="s">
        <v>17</v>
      </c>
      <c r="M185" s="12">
        <v>1</v>
      </c>
      <c r="N185" s="12" t="s">
        <v>277</v>
      </c>
      <c r="O185" s="705"/>
      <c r="P185" s="706"/>
      <c r="Q185" s="706"/>
      <c r="R185" s="707"/>
      <c r="S185" s="71"/>
      <c r="T185" s="8"/>
      <c r="U185" s="13"/>
      <c r="V185" s="137">
        <v>1</v>
      </c>
      <c r="W185" s="616"/>
      <c r="X185" s="616"/>
      <c r="Y185" s="616"/>
      <c r="Z185" s="616"/>
      <c r="AA185" s="616"/>
      <c r="AB185" s="616"/>
      <c r="AC185" s="617"/>
      <c r="AD185" s="150"/>
      <c r="AE185" s="29"/>
      <c r="AF185" s="30"/>
      <c r="AG185" s="688"/>
    </row>
    <row r="186" spans="1:33" ht="48" x14ac:dyDescent="0.2">
      <c r="A186" s="678"/>
      <c r="B186" s="556"/>
      <c r="C186" s="678"/>
      <c r="D186" s="678"/>
      <c r="E186" s="678"/>
      <c r="F186" s="678"/>
      <c r="G186" s="678"/>
      <c r="H186" s="678"/>
      <c r="I186" s="127" t="s">
        <v>524</v>
      </c>
      <c r="J186" s="20" t="s">
        <v>294</v>
      </c>
      <c r="K186" s="20" t="s">
        <v>270</v>
      </c>
      <c r="L186" s="20" t="s">
        <v>17</v>
      </c>
      <c r="M186" s="12">
        <v>1</v>
      </c>
      <c r="N186" s="12" t="s">
        <v>295</v>
      </c>
      <c r="O186" s="705"/>
      <c r="P186" s="706"/>
      <c r="Q186" s="706"/>
      <c r="R186" s="707"/>
      <c r="S186" s="71"/>
      <c r="T186" s="8"/>
      <c r="U186" s="13"/>
      <c r="V186" s="137">
        <v>1</v>
      </c>
      <c r="W186" s="616"/>
      <c r="X186" s="616"/>
      <c r="Y186" s="616"/>
      <c r="Z186" s="616"/>
      <c r="AA186" s="616"/>
      <c r="AB186" s="616"/>
      <c r="AC186" s="617"/>
      <c r="AD186" s="150"/>
      <c r="AE186" s="29"/>
      <c r="AF186" s="30"/>
      <c r="AG186" s="688"/>
    </row>
    <row r="187" spans="1:33" ht="48" x14ac:dyDescent="0.2">
      <c r="A187" s="678"/>
      <c r="B187" s="556"/>
      <c r="C187" s="678"/>
      <c r="D187" s="678"/>
      <c r="E187" s="678"/>
      <c r="F187" s="678"/>
      <c r="G187" s="678"/>
      <c r="H187" s="678"/>
      <c r="I187" s="126" t="s">
        <v>525</v>
      </c>
      <c r="J187" s="20" t="s">
        <v>297</v>
      </c>
      <c r="K187" s="20" t="s">
        <v>270</v>
      </c>
      <c r="L187" s="20" t="s">
        <v>17</v>
      </c>
      <c r="M187" s="12">
        <v>1</v>
      </c>
      <c r="N187" s="12" t="s">
        <v>295</v>
      </c>
      <c r="O187" s="705"/>
      <c r="P187" s="706"/>
      <c r="Q187" s="706"/>
      <c r="R187" s="707"/>
      <c r="S187" s="71"/>
      <c r="T187" s="8"/>
      <c r="U187" s="13"/>
      <c r="V187" s="137">
        <v>1</v>
      </c>
      <c r="W187" s="616"/>
      <c r="X187" s="616"/>
      <c r="Y187" s="616"/>
      <c r="Z187" s="616"/>
      <c r="AA187" s="616"/>
      <c r="AB187" s="616"/>
      <c r="AC187" s="617"/>
      <c r="AD187" s="150"/>
      <c r="AE187" s="29"/>
      <c r="AF187" s="30"/>
      <c r="AG187" s="688"/>
    </row>
    <row r="188" spans="1:33" ht="60" x14ac:dyDescent="0.2">
      <c r="A188" s="678"/>
      <c r="B188" s="556"/>
      <c r="C188" s="678"/>
      <c r="D188" s="678"/>
      <c r="E188" s="678"/>
      <c r="F188" s="678"/>
      <c r="G188" s="678"/>
      <c r="H188" s="678"/>
      <c r="I188" s="127" t="s">
        <v>526</v>
      </c>
      <c r="J188" s="222" t="s">
        <v>283</v>
      </c>
      <c r="K188" s="20" t="s">
        <v>270</v>
      </c>
      <c r="L188" s="20" t="s">
        <v>17</v>
      </c>
      <c r="M188" s="12">
        <v>4</v>
      </c>
      <c r="N188" s="12" t="s">
        <v>0</v>
      </c>
      <c r="O188" s="705"/>
      <c r="P188" s="706"/>
      <c r="Q188" s="706"/>
      <c r="R188" s="707"/>
      <c r="S188" s="71"/>
      <c r="T188" s="8"/>
      <c r="U188" s="13"/>
      <c r="V188" s="137">
        <v>4</v>
      </c>
      <c r="W188" s="616"/>
      <c r="X188" s="616"/>
      <c r="Y188" s="616"/>
      <c r="Z188" s="616"/>
      <c r="AA188" s="616"/>
      <c r="AB188" s="616"/>
      <c r="AC188" s="617"/>
      <c r="AD188" s="150"/>
      <c r="AE188" s="29"/>
      <c r="AF188" s="30"/>
      <c r="AG188" s="688"/>
    </row>
    <row r="189" spans="1:33" ht="48" x14ac:dyDescent="0.2">
      <c r="A189" s="678"/>
      <c r="B189" s="556"/>
      <c r="C189" s="678"/>
      <c r="D189" s="678"/>
      <c r="E189" s="678"/>
      <c r="F189" s="678"/>
      <c r="G189" s="678"/>
      <c r="H189" s="678"/>
      <c r="I189" s="126" t="s">
        <v>527</v>
      </c>
      <c r="J189" s="222" t="s">
        <v>286</v>
      </c>
      <c r="K189" s="20" t="s">
        <v>270</v>
      </c>
      <c r="L189" s="20" t="s">
        <v>284</v>
      </c>
      <c r="M189" s="12">
        <v>2</v>
      </c>
      <c r="N189" s="12" t="s">
        <v>287</v>
      </c>
      <c r="O189" s="705"/>
      <c r="P189" s="706"/>
      <c r="Q189" s="706"/>
      <c r="R189" s="707"/>
      <c r="S189" s="362"/>
      <c r="T189" s="8"/>
      <c r="U189" s="13"/>
      <c r="V189" s="137">
        <v>2</v>
      </c>
      <c r="W189" s="616"/>
      <c r="X189" s="616"/>
      <c r="Y189" s="616"/>
      <c r="Z189" s="616"/>
      <c r="AA189" s="616"/>
      <c r="AB189" s="616"/>
      <c r="AC189" s="617"/>
      <c r="AD189" s="150"/>
      <c r="AE189" s="29"/>
      <c r="AF189" s="30"/>
      <c r="AG189" s="688"/>
    </row>
    <row r="190" spans="1:33" ht="48.75" thickBot="1" x14ac:dyDescent="0.25">
      <c r="A190" s="678"/>
      <c r="B190" s="556"/>
      <c r="C190" s="678"/>
      <c r="D190" s="678"/>
      <c r="E190" s="678"/>
      <c r="F190" s="678"/>
      <c r="G190" s="678"/>
      <c r="H190" s="678"/>
      <c r="I190" s="127" t="s">
        <v>528</v>
      </c>
      <c r="J190" s="124" t="s">
        <v>289</v>
      </c>
      <c r="K190" s="20" t="s">
        <v>270</v>
      </c>
      <c r="L190" s="20" t="s">
        <v>17</v>
      </c>
      <c r="M190" s="77">
        <v>3</v>
      </c>
      <c r="N190" s="77" t="s">
        <v>290</v>
      </c>
      <c r="O190" s="705"/>
      <c r="P190" s="706"/>
      <c r="Q190" s="706"/>
      <c r="R190" s="707"/>
      <c r="S190" s="71"/>
      <c r="T190" s="8"/>
      <c r="U190" s="13"/>
      <c r="V190" s="137">
        <v>1</v>
      </c>
      <c r="W190" s="616"/>
      <c r="X190" s="616"/>
      <c r="Y190" s="616"/>
      <c r="Z190" s="616"/>
      <c r="AA190" s="616"/>
      <c r="AB190" s="616"/>
      <c r="AC190" s="617"/>
      <c r="AD190" s="150"/>
      <c r="AE190" s="29"/>
      <c r="AF190" s="30"/>
      <c r="AG190" s="684"/>
    </row>
    <row r="191" spans="1:33" ht="73.5" customHeight="1" thickBot="1" x14ac:dyDescent="0.25">
      <c r="A191" s="678" t="s">
        <v>881</v>
      </c>
      <c r="B191" s="556"/>
      <c r="C191" s="678" t="s">
        <v>263</v>
      </c>
      <c r="D191" s="678" t="s">
        <v>264</v>
      </c>
      <c r="E191" s="678" t="s">
        <v>265</v>
      </c>
      <c r="F191" s="678" t="s">
        <v>266</v>
      </c>
      <c r="G191" s="678" t="s">
        <v>504</v>
      </c>
      <c r="H191" s="678" t="s">
        <v>268</v>
      </c>
      <c r="I191" s="355">
        <v>1.22</v>
      </c>
      <c r="J191" s="3" t="s">
        <v>529</v>
      </c>
      <c r="K191" s="3" t="s">
        <v>270</v>
      </c>
      <c r="L191" s="3" t="s">
        <v>17</v>
      </c>
      <c r="M191" s="108">
        <f>SUM(M192:M196)</f>
        <v>8</v>
      </c>
      <c r="N191" s="4" t="s">
        <v>518</v>
      </c>
      <c r="O191" s="263">
        <v>1</v>
      </c>
      <c r="P191" s="263">
        <v>21661070</v>
      </c>
      <c r="Q191" s="4">
        <v>0</v>
      </c>
      <c r="R191" s="264">
        <f>+P191</f>
        <v>21661070</v>
      </c>
      <c r="S191" s="80">
        <v>42948</v>
      </c>
      <c r="T191" s="80">
        <v>43100</v>
      </c>
      <c r="U191" s="25">
        <f>ROUND((T191-S191)/7,0)</f>
        <v>22</v>
      </c>
      <c r="V191" s="4">
        <f>SUM(V192:V196)</f>
        <v>6</v>
      </c>
      <c r="W191" s="263">
        <v>18549400</v>
      </c>
      <c r="X191" s="4">
        <v>0</v>
      </c>
      <c r="Y191" s="265" t="s">
        <v>530</v>
      </c>
      <c r="Z191" s="25">
        <v>1</v>
      </c>
      <c r="AA191" s="80">
        <v>43038</v>
      </c>
      <c r="AB191" s="80">
        <v>43069</v>
      </c>
      <c r="AC191" s="267">
        <f>+O191-Z191</f>
        <v>0</v>
      </c>
      <c r="AD191" s="268">
        <f>+V191/M191</f>
        <v>0.75</v>
      </c>
      <c r="AE191" s="152">
        <f>+Z191/O191</f>
        <v>1</v>
      </c>
      <c r="AF191" s="269">
        <f>+W191/R191</f>
        <v>0.85634735495522618</v>
      </c>
      <c r="AG191" s="683" t="s">
        <v>531</v>
      </c>
    </row>
    <row r="192" spans="1:33" ht="48" x14ac:dyDescent="0.2">
      <c r="A192" s="678"/>
      <c r="B192" s="556"/>
      <c r="C192" s="678"/>
      <c r="D192" s="678"/>
      <c r="E192" s="678"/>
      <c r="F192" s="678"/>
      <c r="G192" s="678"/>
      <c r="H192" s="678"/>
      <c r="I192" s="126" t="s">
        <v>532</v>
      </c>
      <c r="J192" s="259" t="s">
        <v>274</v>
      </c>
      <c r="K192" s="19" t="s">
        <v>270</v>
      </c>
      <c r="L192" s="19" t="s">
        <v>17</v>
      </c>
      <c r="M192" s="7">
        <v>1</v>
      </c>
      <c r="N192" s="7" t="s">
        <v>0</v>
      </c>
      <c r="O192" s="705" t="s">
        <v>84</v>
      </c>
      <c r="P192" s="706"/>
      <c r="Q192" s="706"/>
      <c r="R192" s="707"/>
      <c r="S192" s="71"/>
      <c r="T192" s="8"/>
      <c r="U192" s="13">
        <f>ROUND((T192-S192)/7,0)</f>
        <v>0</v>
      </c>
      <c r="V192" s="137">
        <v>1</v>
      </c>
      <c r="W192" s="616" t="s">
        <v>84</v>
      </c>
      <c r="X192" s="616"/>
      <c r="Y192" s="616"/>
      <c r="Z192" s="616"/>
      <c r="AA192" s="616"/>
      <c r="AB192" s="616"/>
      <c r="AC192" s="617"/>
      <c r="AD192" s="150"/>
      <c r="AE192" s="29"/>
      <c r="AF192" s="30"/>
      <c r="AG192" s="688"/>
    </row>
    <row r="193" spans="1:33" ht="48" x14ac:dyDescent="0.2">
      <c r="A193" s="678"/>
      <c r="B193" s="556"/>
      <c r="C193" s="678"/>
      <c r="D193" s="678"/>
      <c r="E193" s="678"/>
      <c r="F193" s="678"/>
      <c r="G193" s="678"/>
      <c r="H193" s="678"/>
      <c r="I193" s="127" t="s">
        <v>533</v>
      </c>
      <c r="J193" s="20" t="s">
        <v>275</v>
      </c>
      <c r="K193" s="20" t="s">
        <v>270</v>
      </c>
      <c r="L193" s="20" t="s">
        <v>17</v>
      </c>
      <c r="M193" s="12">
        <v>1</v>
      </c>
      <c r="N193" s="12" t="s">
        <v>153</v>
      </c>
      <c r="O193" s="705"/>
      <c r="P193" s="706"/>
      <c r="Q193" s="706"/>
      <c r="R193" s="707"/>
      <c r="S193" s="71"/>
      <c r="T193" s="8"/>
      <c r="U193" s="13"/>
      <c r="V193" s="137">
        <v>1</v>
      </c>
      <c r="W193" s="616"/>
      <c r="X193" s="616"/>
      <c r="Y193" s="616"/>
      <c r="Z193" s="616"/>
      <c r="AA193" s="616"/>
      <c r="AB193" s="616"/>
      <c r="AC193" s="617"/>
      <c r="AD193" s="150"/>
      <c r="AE193" s="29"/>
      <c r="AF193" s="30"/>
      <c r="AG193" s="688"/>
    </row>
    <row r="194" spans="1:33" ht="48" x14ac:dyDescent="0.2">
      <c r="A194" s="678"/>
      <c r="B194" s="556"/>
      <c r="C194" s="678"/>
      <c r="D194" s="678"/>
      <c r="E194" s="678"/>
      <c r="F194" s="678"/>
      <c r="G194" s="678"/>
      <c r="H194" s="678"/>
      <c r="I194" s="126" t="s">
        <v>534</v>
      </c>
      <c r="J194" s="20" t="s">
        <v>276</v>
      </c>
      <c r="K194" s="20" t="s">
        <v>270</v>
      </c>
      <c r="L194" s="20" t="s">
        <v>17</v>
      </c>
      <c r="M194" s="12">
        <v>1</v>
      </c>
      <c r="N194" s="12" t="s">
        <v>277</v>
      </c>
      <c r="O194" s="705"/>
      <c r="P194" s="706"/>
      <c r="Q194" s="706"/>
      <c r="R194" s="707"/>
      <c r="S194" s="71"/>
      <c r="T194" s="8"/>
      <c r="U194" s="13"/>
      <c r="V194" s="137">
        <v>1</v>
      </c>
      <c r="W194" s="616"/>
      <c r="X194" s="616"/>
      <c r="Y194" s="616"/>
      <c r="Z194" s="616"/>
      <c r="AA194" s="616"/>
      <c r="AB194" s="616"/>
      <c r="AC194" s="617"/>
      <c r="AD194" s="150"/>
      <c r="AE194" s="29"/>
      <c r="AF194" s="30"/>
      <c r="AG194" s="688"/>
    </row>
    <row r="195" spans="1:33" ht="60" x14ac:dyDescent="0.2">
      <c r="A195" s="678"/>
      <c r="B195" s="556"/>
      <c r="C195" s="678"/>
      <c r="D195" s="678"/>
      <c r="E195" s="678"/>
      <c r="F195" s="678"/>
      <c r="G195" s="678"/>
      <c r="H195" s="678"/>
      <c r="I195" s="127" t="s">
        <v>535</v>
      </c>
      <c r="J195" s="222" t="s">
        <v>283</v>
      </c>
      <c r="K195" s="20" t="s">
        <v>270</v>
      </c>
      <c r="L195" s="20" t="s">
        <v>17</v>
      </c>
      <c r="M195" s="12">
        <v>4</v>
      </c>
      <c r="N195" s="12" t="s">
        <v>0</v>
      </c>
      <c r="O195" s="705"/>
      <c r="P195" s="706"/>
      <c r="Q195" s="706"/>
      <c r="R195" s="707"/>
      <c r="S195" s="71"/>
      <c r="T195" s="8"/>
      <c r="U195" s="13"/>
      <c r="V195" s="137">
        <v>2</v>
      </c>
      <c r="W195" s="616"/>
      <c r="X195" s="616"/>
      <c r="Y195" s="616"/>
      <c r="Z195" s="616"/>
      <c r="AA195" s="616"/>
      <c r="AB195" s="616"/>
      <c r="AC195" s="617"/>
      <c r="AD195" s="150"/>
      <c r="AE195" s="29"/>
      <c r="AF195" s="30"/>
      <c r="AG195" s="688"/>
    </row>
    <row r="196" spans="1:33" ht="48.75" thickBot="1" x14ac:dyDescent="0.25">
      <c r="A196" s="678"/>
      <c r="B196" s="556"/>
      <c r="C196" s="678"/>
      <c r="D196" s="678"/>
      <c r="E196" s="678"/>
      <c r="F196" s="678"/>
      <c r="G196" s="678"/>
      <c r="H196" s="678"/>
      <c r="I196" s="126" t="s">
        <v>536</v>
      </c>
      <c r="J196" s="222" t="s">
        <v>286</v>
      </c>
      <c r="K196" s="20" t="s">
        <v>270</v>
      </c>
      <c r="L196" s="20" t="s">
        <v>284</v>
      </c>
      <c r="M196" s="12">
        <v>1</v>
      </c>
      <c r="N196" s="12" t="s">
        <v>287</v>
      </c>
      <c r="O196" s="705"/>
      <c r="P196" s="706"/>
      <c r="Q196" s="706"/>
      <c r="R196" s="707"/>
      <c r="S196" s="71"/>
      <c r="T196" s="8"/>
      <c r="U196" s="13"/>
      <c r="V196" s="137">
        <v>1</v>
      </c>
      <c r="W196" s="616"/>
      <c r="X196" s="616"/>
      <c r="Y196" s="616"/>
      <c r="Z196" s="616"/>
      <c r="AA196" s="616"/>
      <c r="AB196" s="616"/>
      <c r="AC196" s="617"/>
      <c r="AD196" s="150"/>
      <c r="AE196" s="29"/>
      <c r="AF196" s="30"/>
      <c r="AG196" s="688"/>
    </row>
    <row r="197" spans="1:33" ht="89.25" customHeight="1" thickBot="1" x14ac:dyDescent="0.25">
      <c r="A197" s="678" t="s">
        <v>881</v>
      </c>
      <c r="B197" s="556"/>
      <c r="C197" s="678" t="s">
        <v>263</v>
      </c>
      <c r="D197" s="678" t="s">
        <v>264</v>
      </c>
      <c r="E197" s="678" t="s">
        <v>265</v>
      </c>
      <c r="F197" s="678" t="s">
        <v>266</v>
      </c>
      <c r="G197" s="678" t="s">
        <v>504</v>
      </c>
      <c r="H197" s="678" t="s">
        <v>268</v>
      </c>
      <c r="I197" s="355">
        <v>1.23</v>
      </c>
      <c r="J197" s="3" t="s">
        <v>537</v>
      </c>
      <c r="K197" s="3" t="s">
        <v>270</v>
      </c>
      <c r="L197" s="3" t="s">
        <v>17</v>
      </c>
      <c r="M197" s="108">
        <f>SUM(M198:M202)</f>
        <v>8</v>
      </c>
      <c r="N197" s="4" t="s">
        <v>518</v>
      </c>
      <c r="O197" s="263">
        <v>1</v>
      </c>
      <c r="P197" s="263">
        <v>295000000</v>
      </c>
      <c r="Q197" s="4">
        <v>0</v>
      </c>
      <c r="R197" s="277">
        <v>295000000</v>
      </c>
      <c r="S197" s="80">
        <v>42979</v>
      </c>
      <c r="T197" s="80">
        <v>43100</v>
      </c>
      <c r="U197" s="25">
        <f>ROUND((T197-S197)/7,0)</f>
        <v>17</v>
      </c>
      <c r="V197" s="4">
        <f>SUM(V198:V202)</f>
        <v>8</v>
      </c>
      <c r="W197" s="348">
        <f>+P197</f>
        <v>295000000</v>
      </c>
      <c r="X197" s="4">
        <v>0</v>
      </c>
      <c r="Y197" s="265" t="s">
        <v>538</v>
      </c>
      <c r="Z197" s="25">
        <v>1</v>
      </c>
      <c r="AA197" s="80">
        <v>43063</v>
      </c>
      <c r="AB197" s="80">
        <v>43100</v>
      </c>
      <c r="AC197" s="267">
        <f>+O197-Z197</f>
        <v>0</v>
      </c>
      <c r="AD197" s="268">
        <f>+V197/M197</f>
        <v>1</v>
      </c>
      <c r="AE197" s="152">
        <f>+Z197/O197</f>
        <v>1</v>
      </c>
      <c r="AF197" s="207">
        <f>+W197/R197</f>
        <v>1</v>
      </c>
      <c r="AG197" s="689" t="s">
        <v>539</v>
      </c>
    </row>
    <row r="198" spans="1:33" ht="48" x14ac:dyDescent="0.2">
      <c r="A198" s="678"/>
      <c r="B198" s="556"/>
      <c r="C198" s="678"/>
      <c r="D198" s="678"/>
      <c r="E198" s="678"/>
      <c r="F198" s="678"/>
      <c r="G198" s="678"/>
      <c r="H198" s="678"/>
      <c r="I198" s="126" t="s">
        <v>540</v>
      </c>
      <c r="J198" s="259" t="s">
        <v>274</v>
      </c>
      <c r="K198" s="19" t="s">
        <v>270</v>
      </c>
      <c r="L198" s="19" t="s">
        <v>17</v>
      </c>
      <c r="M198" s="7">
        <v>1</v>
      </c>
      <c r="N198" s="7" t="s">
        <v>0</v>
      </c>
      <c r="O198" s="705" t="s">
        <v>84</v>
      </c>
      <c r="P198" s="706"/>
      <c r="Q198" s="706"/>
      <c r="R198" s="707"/>
      <c r="S198" s="71"/>
      <c r="T198" s="8"/>
      <c r="U198" s="13">
        <f>ROUND((T198-S198)/7,0)</f>
        <v>0</v>
      </c>
      <c r="V198" s="137">
        <v>1</v>
      </c>
      <c r="W198" s="616" t="s">
        <v>84</v>
      </c>
      <c r="X198" s="616"/>
      <c r="Y198" s="616"/>
      <c r="Z198" s="616"/>
      <c r="AA198" s="616"/>
      <c r="AB198" s="616"/>
      <c r="AC198" s="617"/>
      <c r="AD198" s="150"/>
      <c r="AE198" s="29"/>
      <c r="AF198" s="407"/>
      <c r="AG198" s="689"/>
    </row>
    <row r="199" spans="1:33" ht="48" x14ac:dyDescent="0.2">
      <c r="A199" s="678"/>
      <c r="B199" s="556"/>
      <c r="C199" s="678"/>
      <c r="D199" s="678"/>
      <c r="E199" s="678"/>
      <c r="F199" s="678"/>
      <c r="G199" s="678"/>
      <c r="H199" s="678"/>
      <c r="I199" s="127" t="s">
        <v>541</v>
      </c>
      <c r="J199" s="20" t="s">
        <v>275</v>
      </c>
      <c r="K199" s="20" t="s">
        <v>270</v>
      </c>
      <c r="L199" s="20" t="s">
        <v>17</v>
      </c>
      <c r="M199" s="12">
        <v>1</v>
      </c>
      <c r="N199" s="12" t="s">
        <v>153</v>
      </c>
      <c r="O199" s="705"/>
      <c r="P199" s="706"/>
      <c r="Q199" s="706"/>
      <c r="R199" s="707"/>
      <c r="S199" s="71"/>
      <c r="T199" s="8"/>
      <c r="U199" s="13"/>
      <c r="V199" s="137">
        <v>1</v>
      </c>
      <c r="W199" s="616"/>
      <c r="X199" s="616"/>
      <c r="Y199" s="616"/>
      <c r="Z199" s="616"/>
      <c r="AA199" s="616"/>
      <c r="AB199" s="616"/>
      <c r="AC199" s="617"/>
      <c r="AD199" s="150"/>
      <c r="AE199" s="29"/>
      <c r="AF199" s="407"/>
      <c r="AG199" s="689"/>
    </row>
    <row r="200" spans="1:33" ht="48" x14ac:dyDescent="0.2">
      <c r="A200" s="678"/>
      <c r="B200" s="556"/>
      <c r="C200" s="678"/>
      <c r="D200" s="678"/>
      <c r="E200" s="678"/>
      <c r="F200" s="678"/>
      <c r="G200" s="678"/>
      <c r="H200" s="678"/>
      <c r="I200" s="126" t="s">
        <v>542</v>
      </c>
      <c r="J200" s="20" t="s">
        <v>276</v>
      </c>
      <c r="K200" s="20" t="s">
        <v>270</v>
      </c>
      <c r="L200" s="20" t="s">
        <v>17</v>
      </c>
      <c r="M200" s="12">
        <v>1</v>
      </c>
      <c r="N200" s="12" t="s">
        <v>277</v>
      </c>
      <c r="O200" s="705"/>
      <c r="P200" s="706"/>
      <c r="Q200" s="706"/>
      <c r="R200" s="707"/>
      <c r="S200" s="71"/>
      <c r="T200" s="8"/>
      <c r="U200" s="13"/>
      <c r="V200" s="137">
        <v>1</v>
      </c>
      <c r="W200" s="616"/>
      <c r="X200" s="616"/>
      <c r="Y200" s="616"/>
      <c r="Z200" s="616"/>
      <c r="AA200" s="616"/>
      <c r="AB200" s="616"/>
      <c r="AC200" s="617"/>
      <c r="AD200" s="150"/>
      <c r="AE200" s="29"/>
      <c r="AF200" s="407"/>
      <c r="AG200" s="689"/>
    </row>
    <row r="201" spans="1:33" ht="60" x14ac:dyDescent="0.2">
      <c r="A201" s="678"/>
      <c r="B201" s="556"/>
      <c r="C201" s="678"/>
      <c r="D201" s="678"/>
      <c r="E201" s="678"/>
      <c r="F201" s="678"/>
      <c r="G201" s="678"/>
      <c r="H201" s="678"/>
      <c r="I201" s="127" t="s">
        <v>543</v>
      </c>
      <c r="J201" s="222" t="s">
        <v>283</v>
      </c>
      <c r="K201" s="20" t="s">
        <v>270</v>
      </c>
      <c r="L201" s="20" t="s">
        <v>17</v>
      </c>
      <c r="M201" s="12">
        <v>4</v>
      </c>
      <c r="N201" s="12" t="s">
        <v>0</v>
      </c>
      <c r="O201" s="705"/>
      <c r="P201" s="706"/>
      <c r="Q201" s="706"/>
      <c r="R201" s="707"/>
      <c r="S201" s="71"/>
      <c r="T201" s="8"/>
      <c r="U201" s="13"/>
      <c r="V201" s="137">
        <v>4</v>
      </c>
      <c r="W201" s="616"/>
      <c r="X201" s="616"/>
      <c r="Y201" s="616"/>
      <c r="Z201" s="616"/>
      <c r="AA201" s="616"/>
      <c r="AB201" s="616"/>
      <c r="AC201" s="617"/>
      <c r="AD201" s="150"/>
      <c r="AE201" s="29"/>
      <c r="AF201" s="407"/>
      <c r="AG201" s="689"/>
    </row>
    <row r="202" spans="1:33" ht="48.75" thickBot="1" x14ac:dyDescent="0.25">
      <c r="A202" s="678"/>
      <c r="B202" s="556"/>
      <c r="C202" s="678"/>
      <c r="D202" s="678"/>
      <c r="E202" s="678"/>
      <c r="F202" s="678"/>
      <c r="G202" s="678"/>
      <c r="H202" s="678"/>
      <c r="I202" s="126" t="s">
        <v>544</v>
      </c>
      <c r="J202" s="222" t="s">
        <v>286</v>
      </c>
      <c r="K202" s="20" t="s">
        <v>270</v>
      </c>
      <c r="L202" s="20" t="s">
        <v>284</v>
      </c>
      <c r="M202" s="12">
        <v>1</v>
      </c>
      <c r="N202" s="12" t="s">
        <v>287</v>
      </c>
      <c r="O202" s="705"/>
      <c r="P202" s="706"/>
      <c r="Q202" s="706"/>
      <c r="R202" s="707"/>
      <c r="S202" s="71"/>
      <c r="T202" s="8"/>
      <c r="U202" s="13"/>
      <c r="V202" s="137">
        <v>1</v>
      </c>
      <c r="W202" s="616"/>
      <c r="X202" s="616"/>
      <c r="Y202" s="616"/>
      <c r="Z202" s="616"/>
      <c r="AA202" s="616"/>
      <c r="AB202" s="616"/>
      <c r="AC202" s="617"/>
      <c r="AD202" s="150"/>
      <c r="AE202" s="29"/>
      <c r="AF202" s="407"/>
      <c r="AG202" s="689"/>
    </row>
    <row r="203" spans="1:33" ht="77.25" customHeight="1" thickBot="1" x14ac:dyDescent="0.25">
      <c r="A203" s="678" t="s">
        <v>881</v>
      </c>
      <c r="B203" s="556"/>
      <c r="C203" s="678" t="s">
        <v>263</v>
      </c>
      <c r="D203" s="678" t="s">
        <v>264</v>
      </c>
      <c r="E203" s="678" t="s">
        <v>265</v>
      </c>
      <c r="F203" s="678" t="s">
        <v>266</v>
      </c>
      <c r="G203" s="678" t="s">
        <v>504</v>
      </c>
      <c r="H203" s="678" t="s">
        <v>268</v>
      </c>
      <c r="I203" s="355">
        <v>1.24</v>
      </c>
      <c r="J203" s="3" t="s">
        <v>545</v>
      </c>
      <c r="K203" s="3" t="s">
        <v>270</v>
      </c>
      <c r="L203" s="3" t="s">
        <v>17</v>
      </c>
      <c r="M203" s="108">
        <f>SUM(M204:M208)</f>
        <v>8</v>
      </c>
      <c r="N203" s="4" t="s">
        <v>518</v>
      </c>
      <c r="O203" s="263">
        <v>1</v>
      </c>
      <c r="P203" s="263">
        <v>333000000</v>
      </c>
      <c r="Q203" s="4">
        <v>0</v>
      </c>
      <c r="R203" s="277">
        <f>+P203</f>
        <v>333000000</v>
      </c>
      <c r="S203" s="80">
        <v>42917</v>
      </c>
      <c r="T203" s="80">
        <v>43100</v>
      </c>
      <c r="U203" s="25">
        <f>ROUND((T203-S203)/7,0)</f>
        <v>26</v>
      </c>
      <c r="V203" s="4">
        <f>SUM(V204:V208)</f>
        <v>6</v>
      </c>
      <c r="W203" s="348">
        <f>+P203</f>
        <v>333000000</v>
      </c>
      <c r="X203" s="4">
        <v>0</v>
      </c>
      <c r="Y203" s="265" t="s">
        <v>546</v>
      </c>
      <c r="Z203" s="25">
        <v>1</v>
      </c>
      <c r="AA203" s="80">
        <v>43091</v>
      </c>
      <c r="AB203" s="80">
        <v>43090</v>
      </c>
      <c r="AC203" s="267">
        <f>+O203-Z203</f>
        <v>0</v>
      </c>
      <c r="AD203" s="268">
        <f>+V203/M203</f>
        <v>0.75</v>
      </c>
      <c r="AE203" s="152">
        <f>+Z203/O203</f>
        <v>1</v>
      </c>
      <c r="AF203" s="269">
        <f>+W203/R203</f>
        <v>1</v>
      </c>
      <c r="AG203" s="687" t="s">
        <v>547</v>
      </c>
    </row>
    <row r="204" spans="1:33" ht="48" x14ac:dyDescent="0.2">
      <c r="A204" s="678"/>
      <c r="B204" s="556"/>
      <c r="C204" s="678"/>
      <c r="D204" s="678"/>
      <c r="E204" s="678"/>
      <c r="F204" s="678"/>
      <c r="G204" s="678"/>
      <c r="H204" s="678"/>
      <c r="I204" s="126" t="s">
        <v>548</v>
      </c>
      <c r="J204" s="259" t="s">
        <v>274</v>
      </c>
      <c r="K204" s="19" t="s">
        <v>270</v>
      </c>
      <c r="L204" s="19" t="s">
        <v>17</v>
      </c>
      <c r="M204" s="7">
        <v>1</v>
      </c>
      <c r="N204" s="7" t="s">
        <v>0</v>
      </c>
      <c r="O204" s="705" t="s">
        <v>84</v>
      </c>
      <c r="P204" s="706"/>
      <c r="Q204" s="706"/>
      <c r="R204" s="707"/>
      <c r="S204" s="71"/>
      <c r="T204" s="8"/>
      <c r="U204" s="13">
        <f>ROUND((T204-S204)/7,0)</f>
        <v>0</v>
      </c>
      <c r="V204" s="137">
        <v>1</v>
      </c>
      <c r="W204" s="616" t="s">
        <v>84</v>
      </c>
      <c r="X204" s="616"/>
      <c r="Y204" s="616"/>
      <c r="Z204" s="616"/>
      <c r="AA204" s="616"/>
      <c r="AB204" s="616"/>
      <c r="AC204" s="617"/>
      <c r="AD204" s="150"/>
      <c r="AE204" s="29"/>
      <c r="AF204" s="30"/>
      <c r="AG204" s="688"/>
    </row>
    <row r="205" spans="1:33" ht="48" x14ac:dyDescent="0.2">
      <c r="A205" s="678"/>
      <c r="B205" s="556"/>
      <c r="C205" s="678"/>
      <c r="D205" s="678"/>
      <c r="E205" s="678"/>
      <c r="F205" s="678"/>
      <c r="G205" s="678"/>
      <c r="H205" s="678"/>
      <c r="I205" s="127" t="s">
        <v>549</v>
      </c>
      <c r="J205" s="20" t="s">
        <v>275</v>
      </c>
      <c r="K205" s="20" t="s">
        <v>270</v>
      </c>
      <c r="L205" s="20" t="s">
        <v>17</v>
      </c>
      <c r="M205" s="12">
        <v>1</v>
      </c>
      <c r="N205" s="12" t="s">
        <v>153</v>
      </c>
      <c r="O205" s="705"/>
      <c r="P205" s="706"/>
      <c r="Q205" s="706"/>
      <c r="R205" s="707"/>
      <c r="S205" s="71"/>
      <c r="T205" s="8"/>
      <c r="U205" s="13"/>
      <c r="V205" s="137">
        <v>1</v>
      </c>
      <c r="W205" s="616"/>
      <c r="X205" s="616"/>
      <c r="Y205" s="616"/>
      <c r="Z205" s="616"/>
      <c r="AA205" s="616"/>
      <c r="AB205" s="616"/>
      <c r="AC205" s="617"/>
      <c r="AD205" s="150"/>
      <c r="AE205" s="29"/>
      <c r="AF205" s="30"/>
      <c r="AG205" s="688"/>
    </row>
    <row r="206" spans="1:33" ht="48" x14ac:dyDescent="0.2">
      <c r="A206" s="678"/>
      <c r="B206" s="556"/>
      <c r="C206" s="678"/>
      <c r="D206" s="678"/>
      <c r="E206" s="678"/>
      <c r="F206" s="678"/>
      <c r="G206" s="678"/>
      <c r="H206" s="678"/>
      <c r="I206" s="126" t="s">
        <v>550</v>
      </c>
      <c r="J206" s="20" t="s">
        <v>276</v>
      </c>
      <c r="K206" s="20" t="s">
        <v>270</v>
      </c>
      <c r="L206" s="20" t="s">
        <v>17</v>
      </c>
      <c r="M206" s="12">
        <v>1</v>
      </c>
      <c r="N206" s="12" t="s">
        <v>277</v>
      </c>
      <c r="O206" s="705"/>
      <c r="P206" s="706"/>
      <c r="Q206" s="706"/>
      <c r="R206" s="707"/>
      <c r="S206" s="71"/>
      <c r="T206" s="8"/>
      <c r="U206" s="13"/>
      <c r="V206" s="137">
        <v>1</v>
      </c>
      <c r="W206" s="616"/>
      <c r="X206" s="616"/>
      <c r="Y206" s="616"/>
      <c r="Z206" s="616"/>
      <c r="AA206" s="616"/>
      <c r="AB206" s="616"/>
      <c r="AC206" s="617"/>
      <c r="AD206" s="150"/>
      <c r="AE206" s="29"/>
      <c r="AF206" s="30"/>
      <c r="AG206" s="688"/>
    </row>
    <row r="207" spans="1:33" ht="60" x14ac:dyDescent="0.2">
      <c r="A207" s="678"/>
      <c r="B207" s="556"/>
      <c r="C207" s="678"/>
      <c r="D207" s="678"/>
      <c r="E207" s="678"/>
      <c r="F207" s="678"/>
      <c r="G207" s="678"/>
      <c r="H207" s="678"/>
      <c r="I207" s="127" t="s">
        <v>551</v>
      </c>
      <c r="J207" s="222" t="s">
        <v>283</v>
      </c>
      <c r="K207" s="20" t="s">
        <v>270</v>
      </c>
      <c r="L207" s="20" t="s">
        <v>17</v>
      </c>
      <c r="M207" s="12">
        <v>4</v>
      </c>
      <c r="N207" s="12" t="s">
        <v>0</v>
      </c>
      <c r="O207" s="705"/>
      <c r="P207" s="706"/>
      <c r="Q207" s="706"/>
      <c r="R207" s="707"/>
      <c r="S207" s="71"/>
      <c r="T207" s="8"/>
      <c r="U207" s="13"/>
      <c r="V207" s="137">
        <v>2</v>
      </c>
      <c r="W207" s="616"/>
      <c r="X207" s="616"/>
      <c r="Y207" s="616"/>
      <c r="Z207" s="616"/>
      <c r="AA207" s="616"/>
      <c r="AB207" s="616"/>
      <c r="AC207" s="617"/>
      <c r="AD207" s="150"/>
      <c r="AE207" s="29"/>
      <c r="AF207" s="30"/>
      <c r="AG207" s="688"/>
    </row>
    <row r="208" spans="1:33" ht="48.75" thickBot="1" x14ac:dyDescent="0.25">
      <c r="A208" s="678"/>
      <c r="B208" s="556"/>
      <c r="C208" s="678"/>
      <c r="D208" s="678"/>
      <c r="E208" s="678"/>
      <c r="F208" s="678"/>
      <c r="G208" s="678"/>
      <c r="H208" s="678"/>
      <c r="I208" s="126" t="s">
        <v>552</v>
      </c>
      <c r="J208" s="222" t="s">
        <v>286</v>
      </c>
      <c r="K208" s="20" t="s">
        <v>270</v>
      </c>
      <c r="L208" s="20" t="s">
        <v>284</v>
      </c>
      <c r="M208" s="12">
        <v>1</v>
      </c>
      <c r="N208" s="12" t="s">
        <v>287</v>
      </c>
      <c r="O208" s="705"/>
      <c r="P208" s="706"/>
      <c r="Q208" s="706"/>
      <c r="R208" s="707"/>
      <c r="S208" s="71"/>
      <c r="T208" s="8"/>
      <c r="U208" s="13"/>
      <c r="V208" s="137">
        <v>1</v>
      </c>
      <c r="W208" s="616"/>
      <c r="X208" s="616"/>
      <c r="Y208" s="616"/>
      <c r="Z208" s="616"/>
      <c r="AA208" s="616"/>
      <c r="AB208" s="616"/>
      <c r="AC208" s="617"/>
      <c r="AD208" s="150"/>
      <c r="AE208" s="29"/>
      <c r="AF208" s="30"/>
      <c r="AG208" s="684"/>
    </row>
    <row r="209" spans="1:33" ht="88.5" customHeight="1" thickBot="1" x14ac:dyDescent="0.25">
      <c r="A209" s="678" t="s">
        <v>881</v>
      </c>
      <c r="B209" s="556"/>
      <c r="C209" s="678" t="s">
        <v>263</v>
      </c>
      <c r="D209" s="678" t="s">
        <v>264</v>
      </c>
      <c r="E209" s="678" t="s">
        <v>265</v>
      </c>
      <c r="F209" s="678" t="s">
        <v>266</v>
      </c>
      <c r="G209" s="678" t="s">
        <v>504</v>
      </c>
      <c r="H209" s="678" t="s">
        <v>268</v>
      </c>
      <c r="I209" s="355">
        <v>1.25</v>
      </c>
      <c r="J209" s="3" t="s">
        <v>553</v>
      </c>
      <c r="K209" s="3" t="s">
        <v>270</v>
      </c>
      <c r="L209" s="3" t="s">
        <v>17</v>
      </c>
      <c r="M209" s="108">
        <f>SUM(M210:M210)</f>
        <v>1</v>
      </c>
      <c r="N209" s="4" t="s">
        <v>518</v>
      </c>
      <c r="O209" s="263">
        <v>1</v>
      </c>
      <c r="P209" s="263">
        <v>185842998</v>
      </c>
      <c r="Q209" s="4">
        <v>0</v>
      </c>
      <c r="R209" s="277">
        <f>+P209</f>
        <v>185842998</v>
      </c>
      <c r="S209" s="80">
        <v>42736</v>
      </c>
      <c r="T209" s="80">
        <v>43100</v>
      </c>
      <c r="U209" s="25">
        <f>ROUND((T209-S209)/7,0)</f>
        <v>52</v>
      </c>
      <c r="V209" s="4">
        <f>SUM(V210:V210)</f>
        <v>1</v>
      </c>
      <c r="W209" s="348">
        <f>+P209</f>
        <v>185842998</v>
      </c>
      <c r="X209" s="4">
        <v>0</v>
      </c>
      <c r="Y209" s="265" t="s">
        <v>554</v>
      </c>
      <c r="Z209" s="25">
        <v>1</v>
      </c>
      <c r="AA209" s="80">
        <v>42736</v>
      </c>
      <c r="AB209" s="80">
        <v>43090</v>
      </c>
      <c r="AC209" s="267">
        <f>+O209-Z209</f>
        <v>0</v>
      </c>
      <c r="AD209" s="268">
        <f>+V209/M209</f>
        <v>1</v>
      </c>
      <c r="AE209" s="152">
        <f>+Z209/O209</f>
        <v>1</v>
      </c>
      <c r="AF209" s="269">
        <f>+W209/R209</f>
        <v>1</v>
      </c>
      <c r="AG209" s="683" t="s">
        <v>555</v>
      </c>
    </row>
    <row r="210" spans="1:33" ht="48.75" thickBot="1" x14ac:dyDescent="0.25">
      <c r="A210" s="678"/>
      <c r="B210" s="556"/>
      <c r="C210" s="678"/>
      <c r="D210" s="678"/>
      <c r="E210" s="678"/>
      <c r="F210" s="678"/>
      <c r="G210" s="678"/>
      <c r="H210" s="678"/>
      <c r="I210" s="126" t="s">
        <v>556</v>
      </c>
      <c r="J210" s="20" t="s">
        <v>276</v>
      </c>
      <c r="K210" s="20" t="s">
        <v>270</v>
      </c>
      <c r="L210" s="20" t="s">
        <v>17</v>
      </c>
      <c r="M210" s="12">
        <v>1</v>
      </c>
      <c r="N210" s="12" t="s">
        <v>277</v>
      </c>
      <c r="O210" s="705"/>
      <c r="P210" s="706"/>
      <c r="Q210" s="706"/>
      <c r="R210" s="707"/>
      <c r="S210" s="71"/>
      <c r="T210" s="8"/>
      <c r="U210" s="13"/>
      <c r="V210" s="137">
        <v>1</v>
      </c>
      <c r="W210" s="616"/>
      <c r="X210" s="616"/>
      <c r="Y210" s="616"/>
      <c r="Z210" s="616"/>
      <c r="AA210" s="616"/>
      <c r="AB210" s="616"/>
      <c r="AC210" s="617"/>
      <c r="AD210" s="150"/>
      <c r="AE210" s="29"/>
      <c r="AF210" s="30"/>
      <c r="AG210" s="684"/>
    </row>
    <row r="211" spans="1:33" ht="90" customHeight="1" thickBot="1" x14ac:dyDescent="0.25">
      <c r="A211" s="678" t="s">
        <v>881</v>
      </c>
      <c r="B211" s="556"/>
      <c r="C211" s="678" t="s">
        <v>263</v>
      </c>
      <c r="D211" s="678" t="s">
        <v>264</v>
      </c>
      <c r="E211" s="678" t="s">
        <v>265</v>
      </c>
      <c r="F211" s="678" t="s">
        <v>266</v>
      </c>
      <c r="G211" s="678" t="s">
        <v>504</v>
      </c>
      <c r="H211" s="678" t="s">
        <v>268</v>
      </c>
      <c r="I211" s="355">
        <v>1.26</v>
      </c>
      <c r="J211" s="3" t="s">
        <v>557</v>
      </c>
      <c r="K211" s="3" t="s">
        <v>270</v>
      </c>
      <c r="L211" s="3" t="s">
        <v>17</v>
      </c>
      <c r="M211" s="108">
        <f>SUM(M212:M212)</f>
        <v>1</v>
      </c>
      <c r="N211" s="4" t="s">
        <v>518</v>
      </c>
      <c r="O211" s="263">
        <v>1</v>
      </c>
      <c r="P211" s="263">
        <v>493696000</v>
      </c>
      <c r="Q211" s="4">
        <v>0</v>
      </c>
      <c r="R211" s="277">
        <f>+P211</f>
        <v>493696000</v>
      </c>
      <c r="S211" s="80">
        <v>42917</v>
      </c>
      <c r="T211" s="80">
        <v>43100</v>
      </c>
      <c r="U211" s="25">
        <f>ROUND((T211-S211)/7,0)</f>
        <v>26</v>
      </c>
      <c r="V211" s="4">
        <f>SUM(V212:V212)</f>
        <v>1</v>
      </c>
      <c r="W211" s="348">
        <f>+P211</f>
        <v>493696000</v>
      </c>
      <c r="X211" s="4">
        <v>0</v>
      </c>
      <c r="Y211" s="265" t="s">
        <v>558</v>
      </c>
      <c r="Z211" s="25">
        <v>1</v>
      </c>
      <c r="AA211" s="80">
        <v>43077</v>
      </c>
      <c r="AB211" s="80">
        <v>43100</v>
      </c>
      <c r="AC211" s="267">
        <f>+O211-Z211</f>
        <v>0</v>
      </c>
      <c r="AD211" s="268">
        <f>+V211/M211</f>
        <v>1</v>
      </c>
      <c r="AE211" s="152">
        <f>+Z211/O211</f>
        <v>1</v>
      </c>
      <c r="AF211" s="269">
        <f>+W211/R211</f>
        <v>1</v>
      </c>
      <c r="AG211" s="683" t="s">
        <v>559</v>
      </c>
    </row>
    <row r="212" spans="1:33" ht="48.75" thickBot="1" x14ac:dyDescent="0.25">
      <c r="A212" s="678"/>
      <c r="B212" s="556"/>
      <c r="C212" s="678"/>
      <c r="D212" s="678"/>
      <c r="E212" s="678"/>
      <c r="F212" s="678"/>
      <c r="G212" s="678"/>
      <c r="H212" s="678"/>
      <c r="I212" s="126">
        <v>124.1</v>
      </c>
      <c r="J212" s="20" t="s">
        <v>276</v>
      </c>
      <c r="K212" s="20" t="s">
        <v>270</v>
      </c>
      <c r="L212" s="20" t="s">
        <v>17</v>
      </c>
      <c r="M212" s="12">
        <v>1</v>
      </c>
      <c r="N212" s="12" t="s">
        <v>287</v>
      </c>
      <c r="O212" s="705" t="s">
        <v>84</v>
      </c>
      <c r="P212" s="706"/>
      <c r="Q212" s="706"/>
      <c r="R212" s="707"/>
      <c r="S212" s="71"/>
      <c r="T212" s="8"/>
      <c r="U212" s="13">
        <f>ROUND((T212-S212)/7,0)</f>
        <v>0</v>
      </c>
      <c r="V212" s="137">
        <v>1</v>
      </c>
      <c r="W212" s="616" t="s">
        <v>84</v>
      </c>
      <c r="X212" s="616"/>
      <c r="Y212" s="616"/>
      <c r="Z212" s="616"/>
      <c r="AA212" s="616"/>
      <c r="AB212" s="616"/>
      <c r="AC212" s="617"/>
      <c r="AD212" s="150"/>
      <c r="AE212" s="29"/>
      <c r="AF212" s="30"/>
      <c r="AG212" s="684"/>
    </row>
    <row r="213" spans="1:33" ht="13.5" thickBot="1" x14ac:dyDescent="0.25">
      <c r="A213" s="557"/>
      <c r="B213" s="557"/>
      <c r="C213" s="557"/>
      <c r="D213" s="557"/>
      <c r="E213" s="557"/>
      <c r="F213" s="557"/>
      <c r="G213" s="557"/>
      <c r="H213" s="558"/>
      <c r="I213" s="120">
        <v>2</v>
      </c>
      <c r="J213" s="120" t="s">
        <v>30</v>
      </c>
      <c r="K213" s="43"/>
      <c r="L213" s="43"/>
      <c r="M213" s="44"/>
      <c r="N213" s="109"/>
      <c r="O213" s="109"/>
      <c r="P213" s="109">
        <f t="shared" ref="P213" si="6">+P214+P220</f>
        <v>0</v>
      </c>
      <c r="Q213" s="44"/>
      <c r="R213" s="122">
        <f>+R214+R220</f>
        <v>0</v>
      </c>
      <c r="S213" s="72"/>
      <c r="T213" s="47"/>
      <c r="U213" s="45">
        <f t="shared" si="1"/>
        <v>0</v>
      </c>
      <c r="V213" s="141"/>
      <c r="W213" s="196"/>
      <c r="X213" s="196"/>
      <c r="Y213" s="197"/>
      <c r="Z213" s="197"/>
      <c r="AA213" s="198"/>
      <c r="AB213" s="198"/>
      <c r="AC213" s="46">
        <f>+O213-Y213</f>
        <v>0</v>
      </c>
      <c r="AD213" s="149" t="e">
        <f>+W213/N213</f>
        <v>#DIV/0!</v>
      </c>
      <c r="AE213" s="99" t="e">
        <f>+Y213/O213</f>
        <v>#DIV/0!</v>
      </c>
      <c r="AF213" s="101">
        <f>IF(R213=0,0,+Z213/R213)</f>
        <v>0</v>
      </c>
      <c r="AG213" s="408"/>
    </row>
    <row r="214" spans="1:33" ht="48.75" thickBot="1" x14ac:dyDescent="0.25">
      <c r="A214" s="678" t="s">
        <v>881</v>
      </c>
      <c r="B214" s="678"/>
      <c r="C214" s="678" t="s">
        <v>263</v>
      </c>
      <c r="D214" s="678" t="s">
        <v>264</v>
      </c>
      <c r="E214" s="678" t="s">
        <v>265</v>
      </c>
      <c r="F214" s="678" t="s">
        <v>266</v>
      </c>
      <c r="G214" s="678"/>
      <c r="H214" s="678" t="s">
        <v>268</v>
      </c>
      <c r="I214" s="125">
        <v>2.1</v>
      </c>
      <c r="J214" s="119" t="s">
        <v>560</v>
      </c>
      <c r="K214" s="365" t="s">
        <v>270</v>
      </c>
      <c r="L214" s="365" t="s">
        <v>17</v>
      </c>
      <c r="M214" s="365" t="s">
        <v>509</v>
      </c>
      <c r="N214" s="108">
        <f>SUM(N215:N219)</f>
        <v>307</v>
      </c>
      <c r="O214" s="108">
        <v>0</v>
      </c>
      <c r="P214" s="108">
        <v>0</v>
      </c>
      <c r="Q214" s="4">
        <v>0</v>
      </c>
      <c r="R214" s="123">
        <v>0</v>
      </c>
      <c r="S214" s="73">
        <v>42736</v>
      </c>
      <c r="T214" s="16">
        <v>43100</v>
      </c>
      <c r="U214" s="17">
        <f t="shared" si="1"/>
        <v>52</v>
      </c>
      <c r="V214" s="142">
        <f>SUM(V215:V219)</f>
        <v>303</v>
      </c>
      <c r="W214" s="153">
        <v>0</v>
      </c>
      <c r="X214" s="153">
        <v>0</v>
      </c>
      <c r="Y214" s="153">
        <v>0</v>
      </c>
      <c r="Z214" s="153">
        <v>0</v>
      </c>
      <c r="AA214" s="366">
        <v>42736</v>
      </c>
      <c r="AB214" s="366">
        <v>43100</v>
      </c>
      <c r="AC214" s="55">
        <f>+O214-Y214</f>
        <v>0</v>
      </c>
      <c r="AD214" s="56">
        <f>+V214/N214</f>
        <v>0.98697068403908794</v>
      </c>
      <c r="AE214" s="28" t="e">
        <f>+Y214/O214</f>
        <v>#DIV/0!</v>
      </c>
      <c r="AF214" s="100">
        <f>IF(R214=0,0,+Z214/R214)</f>
        <v>0</v>
      </c>
      <c r="AG214" s="409"/>
    </row>
    <row r="215" spans="1:33" ht="48" x14ac:dyDescent="0.2">
      <c r="A215" s="678"/>
      <c r="B215" s="678"/>
      <c r="C215" s="678"/>
      <c r="D215" s="678"/>
      <c r="E215" s="678"/>
      <c r="F215" s="678"/>
      <c r="G215" s="678"/>
      <c r="H215" s="678"/>
      <c r="I215" s="282" t="s">
        <v>8</v>
      </c>
      <c r="J215" s="259" t="s">
        <v>561</v>
      </c>
      <c r="K215" s="259" t="s">
        <v>270</v>
      </c>
      <c r="L215" s="259" t="s">
        <v>17</v>
      </c>
      <c r="M215" s="12" t="s">
        <v>562</v>
      </c>
      <c r="N215" s="260">
        <v>282</v>
      </c>
      <c r="O215" s="702" t="s">
        <v>84</v>
      </c>
      <c r="P215" s="703"/>
      <c r="Q215" s="703"/>
      <c r="R215" s="704"/>
      <c r="S215" s="18"/>
      <c r="T215" s="18"/>
      <c r="U215" s="14">
        <f t="shared" si="1"/>
        <v>0</v>
      </c>
      <c r="V215" s="143">
        <v>282</v>
      </c>
      <c r="W215" s="367"/>
      <c r="X215" s="367"/>
      <c r="Y215" s="367"/>
      <c r="Z215" s="367"/>
      <c r="AA215" s="367"/>
      <c r="AB215" s="368"/>
      <c r="AC215" s="369"/>
      <c r="AD215" s="63">
        <f t="shared" ref="AD215:AD257" si="7">+V215/N215</f>
        <v>1</v>
      </c>
      <c r="AE215" s="370"/>
      <c r="AF215" s="371"/>
      <c r="AG215" s="711"/>
    </row>
    <row r="216" spans="1:33" ht="48" x14ac:dyDescent="0.2">
      <c r="A216" s="678"/>
      <c r="B216" s="678"/>
      <c r="C216" s="678"/>
      <c r="D216" s="678"/>
      <c r="E216" s="678"/>
      <c r="F216" s="678"/>
      <c r="G216" s="678"/>
      <c r="H216" s="678"/>
      <c r="I216" s="127" t="s">
        <v>9</v>
      </c>
      <c r="J216" s="20" t="s">
        <v>563</v>
      </c>
      <c r="K216" s="20" t="s">
        <v>270</v>
      </c>
      <c r="L216" s="20" t="s">
        <v>17</v>
      </c>
      <c r="M216" s="12" t="s">
        <v>564</v>
      </c>
      <c r="N216" s="12">
        <v>10</v>
      </c>
      <c r="O216" s="705"/>
      <c r="P216" s="706"/>
      <c r="Q216" s="706"/>
      <c r="R216" s="707"/>
      <c r="S216" s="71"/>
      <c r="T216" s="8"/>
      <c r="U216" s="14">
        <f t="shared" si="1"/>
        <v>0</v>
      </c>
      <c r="V216" s="143">
        <v>10</v>
      </c>
      <c r="W216" s="367"/>
      <c r="X216" s="367"/>
      <c r="Y216" s="367"/>
      <c r="Z216" s="367"/>
      <c r="AA216" s="367"/>
      <c r="AB216" s="368"/>
      <c r="AC216" s="372"/>
      <c r="AD216" s="57">
        <f t="shared" si="7"/>
        <v>1</v>
      </c>
      <c r="AE216" s="373"/>
      <c r="AF216" s="216"/>
      <c r="AG216" s="712"/>
    </row>
    <row r="217" spans="1:33" ht="60" x14ac:dyDescent="0.2">
      <c r="A217" s="678"/>
      <c r="B217" s="678"/>
      <c r="C217" s="678"/>
      <c r="D217" s="678"/>
      <c r="E217" s="678"/>
      <c r="F217" s="678"/>
      <c r="G217" s="678"/>
      <c r="H217" s="678"/>
      <c r="I217" s="127" t="s">
        <v>10</v>
      </c>
      <c r="J217" s="20" t="s">
        <v>565</v>
      </c>
      <c r="K217" s="20" t="s">
        <v>270</v>
      </c>
      <c r="L217" s="20" t="s">
        <v>566</v>
      </c>
      <c r="M217" s="12" t="s">
        <v>567</v>
      </c>
      <c r="N217" s="12">
        <v>12</v>
      </c>
      <c r="O217" s="705"/>
      <c r="P217" s="706"/>
      <c r="Q217" s="706"/>
      <c r="R217" s="707"/>
      <c r="S217" s="18"/>
      <c r="T217" s="18"/>
      <c r="U217" s="14">
        <f t="shared" si="1"/>
        <v>0</v>
      </c>
      <c r="V217" s="144">
        <v>8</v>
      </c>
      <c r="W217" s="367"/>
      <c r="X217" s="367"/>
      <c r="Y217" s="367"/>
      <c r="Z217" s="367"/>
      <c r="AA217" s="367"/>
      <c r="AB217" s="368"/>
      <c r="AC217" s="372"/>
      <c r="AD217" s="57">
        <f t="shared" si="7"/>
        <v>0.66666666666666663</v>
      </c>
      <c r="AE217" s="373"/>
      <c r="AF217" s="216"/>
      <c r="AG217" s="712"/>
    </row>
    <row r="218" spans="1:33" ht="48" x14ac:dyDescent="0.2">
      <c r="A218" s="678"/>
      <c r="B218" s="678"/>
      <c r="C218" s="678"/>
      <c r="D218" s="678"/>
      <c r="E218" s="678"/>
      <c r="F218" s="678"/>
      <c r="G218" s="678"/>
      <c r="H218" s="678"/>
      <c r="I218" s="127" t="s">
        <v>11</v>
      </c>
      <c r="J218" s="20" t="s">
        <v>568</v>
      </c>
      <c r="K218" s="20" t="s">
        <v>270</v>
      </c>
      <c r="L218" s="20" t="s">
        <v>17</v>
      </c>
      <c r="M218" s="12" t="s">
        <v>509</v>
      </c>
      <c r="N218" s="12">
        <v>1</v>
      </c>
      <c r="O218" s="705"/>
      <c r="P218" s="706"/>
      <c r="Q218" s="706"/>
      <c r="R218" s="707"/>
      <c r="S218" s="18"/>
      <c r="T218" s="18"/>
      <c r="U218" s="14">
        <f t="shared" si="1"/>
        <v>0</v>
      </c>
      <c r="V218" s="144">
        <v>1</v>
      </c>
      <c r="W218" s="367"/>
      <c r="X218" s="367"/>
      <c r="Y218" s="367"/>
      <c r="Z218" s="367"/>
      <c r="AA218" s="367"/>
      <c r="AB218" s="368"/>
      <c r="AC218" s="372"/>
      <c r="AD218" s="57">
        <f t="shared" si="7"/>
        <v>1</v>
      </c>
      <c r="AE218" s="373"/>
      <c r="AF218" s="216"/>
      <c r="AG218" s="712"/>
    </row>
    <row r="219" spans="1:33" ht="48.75" thickBot="1" x14ac:dyDescent="0.25">
      <c r="A219" s="678"/>
      <c r="B219" s="678"/>
      <c r="C219" s="678"/>
      <c r="D219" s="678"/>
      <c r="E219" s="678"/>
      <c r="F219" s="678"/>
      <c r="G219" s="678"/>
      <c r="H219" s="678"/>
      <c r="I219" s="128" t="s">
        <v>39</v>
      </c>
      <c r="J219" s="222" t="s">
        <v>569</v>
      </c>
      <c r="K219" s="124" t="s">
        <v>270</v>
      </c>
      <c r="L219" s="222" t="s">
        <v>570</v>
      </c>
      <c r="M219" s="77" t="s">
        <v>509</v>
      </c>
      <c r="N219" s="77">
        <v>2</v>
      </c>
      <c r="O219" s="708"/>
      <c r="P219" s="709"/>
      <c r="Q219" s="709"/>
      <c r="R219" s="710"/>
      <c r="S219" s="74"/>
      <c r="T219" s="11"/>
      <c r="U219" s="15">
        <f t="shared" si="1"/>
        <v>0</v>
      </c>
      <c r="V219" s="145">
        <v>2</v>
      </c>
      <c r="W219" s="367"/>
      <c r="X219" s="367"/>
      <c r="Y219" s="367"/>
      <c r="Z219" s="367"/>
      <c r="AA219" s="367"/>
      <c r="AB219" s="368"/>
      <c r="AC219" s="374"/>
      <c r="AD219" s="65">
        <f t="shared" si="7"/>
        <v>1</v>
      </c>
      <c r="AE219" s="375"/>
      <c r="AF219" s="376"/>
      <c r="AG219" s="713"/>
    </row>
    <row r="220" spans="1:33" ht="60.75" thickBot="1" x14ac:dyDescent="0.25">
      <c r="A220" s="678" t="s">
        <v>881</v>
      </c>
      <c r="B220" s="559"/>
      <c r="C220" s="678" t="s">
        <v>263</v>
      </c>
      <c r="D220" s="678" t="s">
        <v>264</v>
      </c>
      <c r="E220" s="678" t="s">
        <v>265</v>
      </c>
      <c r="F220" s="678" t="s">
        <v>266</v>
      </c>
      <c r="G220" s="678"/>
      <c r="H220" s="678" t="s">
        <v>268</v>
      </c>
      <c r="I220" s="377">
        <v>2.2000000000000002</v>
      </c>
      <c r="J220" s="378" t="s">
        <v>571</v>
      </c>
      <c r="K220" s="378" t="s">
        <v>270</v>
      </c>
      <c r="L220" s="378" t="s">
        <v>17</v>
      </c>
      <c r="M220" s="379"/>
      <c r="N220" s="380">
        <f>SUM(N221:N226)</f>
        <v>6</v>
      </c>
      <c r="O220" s="108"/>
      <c r="P220" s="108"/>
      <c r="Q220" s="4"/>
      <c r="R220" s="75"/>
      <c r="S220" s="73">
        <v>42736</v>
      </c>
      <c r="T220" s="16">
        <v>43100</v>
      </c>
      <c r="U220" s="17">
        <f t="shared" si="1"/>
        <v>52</v>
      </c>
      <c r="V220" s="140">
        <f>SUM(V221:V226)</f>
        <v>6</v>
      </c>
      <c r="W220" s="153" t="s">
        <v>84</v>
      </c>
      <c r="X220" s="153"/>
      <c r="Y220" s="153"/>
      <c r="Z220" s="153"/>
      <c r="AA220" s="153"/>
      <c r="AB220" s="153"/>
      <c r="AC220" s="55">
        <f>+O220-Y220</f>
        <v>0</v>
      </c>
      <c r="AD220" s="56">
        <f>+V220/N220</f>
        <v>1</v>
      </c>
      <c r="AE220" s="28" t="e">
        <f>+Y220/O220</f>
        <v>#DIV/0!</v>
      </c>
      <c r="AF220" s="59">
        <f>IF(R220=0,0,+Z220/R220)</f>
        <v>0</v>
      </c>
      <c r="AG220" s="409"/>
    </row>
    <row r="221" spans="1:33" ht="60" x14ac:dyDescent="0.2">
      <c r="A221" s="678"/>
      <c r="B221" s="559"/>
      <c r="C221" s="678"/>
      <c r="D221" s="678"/>
      <c r="E221" s="678"/>
      <c r="F221" s="678"/>
      <c r="G221" s="678"/>
      <c r="H221" s="678"/>
      <c r="I221" s="131" t="s">
        <v>53</v>
      </c>
      <c r="J221" s="93" t="s">
        <v>572</v>
      </c>
      <c r="K221" s="20" t="s">
        <v>270</v>
      </c>
      <c r="L221" s="20" t="s">
        <v>17</v>
      </c>
      <c r="M221" s="12" t="s">
        <v>509</v>
      </c>
      <c r="N221" s="12">
        <v>1</v>
      </c>
      <c r="O221" s="381" t="s">
        <v>84</v>
      </c>
      <c r="P221" s="382"/>
      <c r="Q221" s="382"/>
      <c r="R221" s="383"/>
      <c r="S221" s="95"/>
      <c r="T221" s="8"/>
      <c r="U221" s="14">
        <f t="shared" ref="U221:U227" si="8">ROUND((T221-S221)/7,0)</f>
        <v>0</v>
      </c>
      <c r="V221" s="138">
        <v>1</v>
      </c>
      <c r="W221" s="367"/>
      <c r="X221" s="367"/>
      <c r="Y221" s="367"/>
      <c r="Z221" s="367"/>
      <c r="AA221" s="367"/>
      <c r="AB221" s="368"/>
      <c r="AC221" s="384"/>
      <c r="AD221" s="63">
        <f t="shared" si="7"/>
        <v>1</v>
      </c>
      <c r="AE221" s="370"/>
      <c r="AF221" s="385" t="s">
        <v>60</v>
      </c>
      <c r="AG221" s="685"/>
    </row>
    <row r="222" spans="1:33" ht="48" x14ac:dyDescent="0.2">
      <c r="A222" s="678"/>
      <c r="B222" s="559"/>
      <c r="C222" s="678"/>
      <c r="D222" s="678"/>
      <c r="E222" s="678"/>
      <c r="F222" s="678"/>
      <c r="G222" s="678"/>
      <c r="H222" s="678"/>
      <c r="I222" s="131" t="s">
        <v>54</v>
      </c>
      <c r="J222" s="93" t="s">
        <v>573</v>
      </c>
      <c r="K222" s="20" t="s">
        <v>270</v>
      </c>
      <c r="L222" s="20" t="s">
        <v>574</v>
      </c>
      <c r="M222" s="12" t="s">
        <v>575</v>
      </c>
      <c r="N222" s="12">
        <v>1</v>
      </c>
      <c r="O222" s="386"/>
      <c r="P222" s="387"/>
      <c r="Q222" s="387"/>
      <c r="R222" s="388"/>
      <c r="S222" s="95"/>
      <c r="T222" s="8"/>
      <c r="U222" s="14">
        <f t="shared" si="8"/>
        <v>0</v>
      </c>
      <c r="V222" s="138">
        <v>1</v>
      </c>
      <c r="W222" s="367"/>
      <c r="X222" s="367"/>
      <c r="Y222" s="367"/>
      <c r="Z222" s="367"/>
      <c r="AA222" s="367"/>
      <c r="AB222" s="368"/>
      <c r="AC222" s="389"/>
      <c r="AD222" s="92">
        <f t="shared" si="7"/>
        <v>1</v>
      </c>
      <c r="AE222" s="373"/>
      <c r="AF222" s="215"/>
      <c r="AG222" s="686"/>
    </row>
    <row r="223" spans="1:33" ht="48" x14ac:dyDescent="0.2">
      <c r="A223" s="678"/>
      <c r="B223" s="559"/>
      <c r="C223" s="678"/>
      <c r="D223" s="678"/>
      <c r="E223" s="678"/>
      <c r="F223" s="678"/>
      <c r="G223" s="678"/>
      <c r="H223" s="678"/>
      <c r="I223" s="131" t="s">
        <v>55</v>
      </c>
      <c r="J223" s="93" t="s">
        <v>576</v>
      </c>
      <c r="K223" s="20" t="s">
        <v>270</v>
      </c>
      <c r="L223" s="20" t="s">
        <v>17</v>
      </c>
      <c r="M223" s="12" t="s">
        <v>575</v>
      </c>
      <c r="N223" s="12">
        <v>1</v>
      </c>
      <c r="O223" s="386"/>
      <c r="P223" s="387"/>
      <c r="Q223" s="387"/>
      <c r="R223" s="388"/>
      <c r="S223" s="95"/>
      <c r="T223" s="8"/>
      <c r="U223" s="14">
        <f t="shared" si="8"/>
        <v>0</v>
      </c>
      <c r="V223" s="138">
        <v>1</v>
      </c>
      <c r="W223" s="367"/>
      <c r="X223" s="367"/>
      <c r="Y223" s="367"/>
      <c r="Z223" s="367"/>
      <c r="AA223" s="367"/>
      <c r="AB223" s="368"/>
      <c r="AC223" s="389"/>
      <c r="AD223" s="57">
        <f t="shared" si="7"/>
        <v>1</v>
      </c>
      <c r="AE223" s="373"/>
      <c r="AF223" s="216"/>
      <c r="AG223" s="686"/>
    </row>
    <row r="224" spans="1:33" ht="48" x14ac:dyDescent="0.2">
      <c r="A224" s="678"/>
      <c r="B224" s="559"/>
      <c r="C224" s="678"/>
      <c r="D224" s="678"/>
      <c r="E224" s="678"/>
      <c r="F224" s="678"/>
      <c r="G224" s="678"/>
      <c r="H224" s="678"/>
      <c r="I224" s="131" t="s">
        <v>56</v>
      </c>
      <c r="J224" s="93" t="s">
        <v>577</v>
      </c>
      <c r="K224" s="114" t="s">
        <v>270</v>
      </c>
      <c r="L224" s="20" t="s">
        <v>17</v>
      </c>
      <c r="M224" s="12" t="s">
        <v>509</v>
      </c>
      <c r="N224" s="12">
        <v>1</v>
      </c>
      <c r="O224" s="386"/>
      <c r="P224" s="387"/>
      <c r="Q224" s="387"/>
      <c r="R224" s="388"/>
      <c r="S224" s="95"/>
      <c r="T224" s="8"/>
      <c r="U224" s="14">
        <f t="shared" si="8"/>
        <v>0</v>
      </c>
      <c r="V224" s="138">
        <v>1</v>
      </c>
      <c r="W224" s="367"/>
      <c r="X224" s="367"/>
      <c r="Y224" s="367"/>
      <c r="Z224" s="367"/>
      <c r="AA224" s="367"/>
      <c r="AB224" s="368"/>
      <c r="AC224" s="389"/>
      <c r="AD224" s="57">
        <f t="shared" si="7"/>
        <v>1</v>
      </c>
      <c r="AE224" s="373"/>
      <c r="AF224" s="216"/>
      <c r="AG224" s="686"/>
    </row>
    <row r="225" spans="1:33" ht="48" x14ac:dyDescent="0.2">
      <c r="A225" s="678"/>
      <c r="B225" s="559"/>
      <c r="C225" s="678"/>
      <c r="D225" s="678"/>
      <c r="E225" s="678"/>
      <c r="F225" s="678"/>
      <c r="G225" s="678"/>
      <c r="H225" s="678"/>
      <c r="I225" s="131" t="s">
        <v>57</v>
      </c>
      <c r="J225" s="93" t="s">
        <v>578</v>
      </c>
      <c r="K225" s="20" t="s">
        <v>270</v>
      </c>
      <c r="L225" s="20" t="s">
        <v>17</v>
      </c>
      <c r="M225" s="12" t="s">
        <v>509</v>
      </c>
      <c r="N225" s="12">
        <v>1</v>
      </c>
      <c r="O225" s="386"/>
      <c r="P225" s="387"/>
      <c r="Q225" s="387"/>
      <c r="R225" s="388"/>
      <c r="S225" s="95"/>
      <c r="T225" s="8"/>
      <c r="U225" s="14">
        <f t="shared" si="8"/>
        <v>0</v>
      </c>
      <c r="V225" s="138">
        <v>1</v>
      </c>
      <c r="W225" s="367"/>
      <c r="X225" s="367"/>
      <c r="Y225" s="367"/>
      <c r="Z225" s="367"/>
      <c r="AA225" s="367"/>
      <c r="AB225" s="368"/>
      <c r="AC225" s="389"/>
      <c r="AD225" s="57">
        <f t="shared" si="7"/>
        <v>1</v>
      </c>
      <c r="AE225" s="373"/>
      <c r="AF225" s="216"/>
      <c r="AG225" s="686"/>
    </row>
    <row r="226" spans="1:33" ht="48.75" thickBot="1" x14ac:dyDescent="0.25">
      <c r="A226" s="678"/>
      <c r="B226" s="559"/>
      <c r="C226" s="678"/>
      <c r="D226" s="678"/>
      <c r="E226" s="678"/>
      <c r="F226" s="678"/>
      <c r="G226" s="678"/>
      <c r="H226" s="678"/>
      <c r="I226" s="131" t="s">
        <v>58</v>
      </c>
      <c r="J226" s="93" t="s">
        <v>579</v>
      </c>
      <c r="K226" s="20" t="s">
        <v>270</v>
      </c>
      <c r="L226" s="20" t="s">
        <v>574</v>
      </c>
      <c r="M226" s="12" t="s">
        <v>580</v>
      </c>
      <c r="N226" s="12">
        <v>1</v>
      </c>
      <c r="O226" s="386"/>
      <c r="P226" s="387"/>
      <c r="Q226" s="387"/>
      <c r="R226" s="388"/>
      <c r="S226" s="227"/>
      <c r="T226" s="228"/>
      <c r="U226" s="79">
        <f t="shared" si="8"/>
        <v>0</v>
      </c>
      <c r="V226" s="139">
        <v>1</v>
      </c>
      <c r="W226" s="367"/>
      <c r="X226" s="367"/>
      <c r="Y226" s="367"/>
      <c r="Z226" s="367"/>
      <c r="AA226" s="367"/>
      <c r="AB226" s="368"/>
      <c r="AC226" s="390"/>
      <c r="AD226" s="82">
        <f t="shared" si="7"/>
        <v>1</v>
      </c>
      <c r="AE226" s="391"/>
      <c r="AF226" s="216"/>
      <c r="AG226" s="686"/>
    </row>
    <row r="227" spans="1:33" ht="84.75" thickBot="1" x14ac:dyDescent="0.25">
      <c r="A227" s="681" t="s">
        <v>881</v>
      </c>
      <c r="B227" s="559"/>
      <c r="C227" s="681" t="s">
        <v>263</v>
      </c>
      <c r="D227" s="681" t="s">
        <v>264</v>
      </c>
      <c r="E227" s="681" t="s">
        <v>265</v>
      </c>
      <c r="F227" s="681" t="s">
        <v>266</v>
      </c>
      <c r="G227" s="681"/>
      <c r="H227" s="681" t="s">
        <v>268</v>
      </c>
      <c r="I227" s="377">
        <v>2.2999999999999998</v>
      </c>
      <c r="J227" s="378" t="s">
        <v>581</v>
      </c>
      <c r="K227" s="378" t="s">
        <v>270</v>
      </c>
      <c r="L227" s="378" t="s">
        <v>17</v>
      </c>
      <c r="M227" s="379"/>
      <c r="N227" s="380">
        <f>SUM(N228:N231)</f>
        <v>16</v>
      </c>
      <c r="O227" s="108"/>
      <c r="P227" s="108"/>
      <c r="Q227" s="4"/>
      <c r="R227" s="75"/>
      <c r="S227" s="392">
        <v>42736</v>
      </c>
      <c r="T227" s="392">
        <v>43100</v>
      </c>
      <c r="U227" s="380">
        <f t="shared" si="8"/>
        <v>52</v>
      </c>
      <c r="V227" s="380">
        <f>SUM(V228:V231)</f>
        <v>1</v>
      </c>
      <c r="W227" s="380">
        <v>0</v>
      </c>
      <c r="X227" s="380">
        <v>0</v>
      </c>
      <c r="Y227" s="380">
        <v>0</v>
      </c>
      <c r="Z227" s="380">
        <v>0</v>
      </c>
      <c r="AA227" s="392">
        <v>42736</v>
      </c>
      <c r="AB227" s="392">
        <v>43100</v>
      </c>
      <c r="AC227" s="380">
        <f>+O227-Y227</f>
        <v>0</v>
      </c>
      <c r="AD227" s="393">
        <f>+V227/N227</f>
        <v>6.25E-2</v>
      </c>
      <c r="AE227" s="394" t="e">
        <f>+Y227/O227</f>
        <v>#DIV/0!</v>
      </c>
      <c r="AF227" s="416">
        <f>IF(R227=0,0,+Z227/R227)</f>
        <v>0</v>
      </c>
      <c r="AG227" s="417"/>
    </row>
    <row r="228" spans="1:33" ht="48" x14ac:dyDescent="0.2">
      <c r="A228" s="681"/>
      <c r="B228" s="559"/>
      <c r="C228" s="681"/>
      <c r="D228" s="681"/>
      <c r="E228" s="681"/>
      <c r="F228" s="681"/>
      <c r="G228" s="681"/>
      <c r="H228" s="681"/>
      <c r="I228" s="131" t="s">
        <v>582</v>
      </c>
      <c r="J228" s="93" t="s">
        <v>583</v>
      </c>
      <c r="K228" s="20" t="s">
        <v>270</v>
      </c>
      <c r="L228" s="20" t="s">
        <v>574</v>
      </c>
      <c r="M228" s="12" t="s">
        <v>509</v>
      </c>
      <c r="N228" s="12">
        <v>7</v>
      </c>
      <c r="O228" s="386"/>
      <c r="P228" s="387"/>
      <c r="Q228" s="387"/>
      <c r="R228" s="388"/>
      <c r="S228" s="227"/>
      <c r="T228" s="228"/>
      <c r="U228" s="360"/>
      <c r="V228" s="361">
        <v>1</v>
      </c>
      <c r="W228" s="367"/>
      <c r="X228" s="367"/>
      <c r="Y228" s="367"/>
      <c r="Z228" s="367"/>
      <c r="AA228" s="367"/>
      <c r="AB228" s="368"/>
      <c r="AC228" s="396"/>
      <c r="AD228" s="397">
        <f t="shared" si="7"/>
        <v>0.14285714285714285</v>
      </c>
      <c r="AE228" s="398"/>
      <c r="AF228" s="395"/>
      <c r="AG228" s="414"/>
    </row>
    <row r="229" spans="1:33" ht="48" x14ac:dyDescent="0.2">
      <c r="A229" s="681"/>
      <c r="B229" s="559"/>
      <c r="C229" s="681"/>
      <c r="D229" s="681"/>
      <c r="E229" s="681"/>
      <c r="F229" s="681"/>
      <c r="G229" s="681"/>
      <c r="H229" s="681"/>
      <c r="I229" s="131" t="s">
        <v>584</v>
      </c>
      <c r="J229" s="93" t="s">
        <v>585</v>
      </c>
      <c r="K229" s="20" t="s">
        <v>270</v>
      </c>
      <c r="L229" s="20" t="s">
        <v>17</v>
      </c>
      <c r="M229" s="12" t="s">
        <v>566</v>
      </c>
      <c r="N229" s="12">
        <v>1</v>
      </c>
      <c r="O229" s="386"/>
      <c r="P229" s="387"/>
      <c r="Q229" s="387"/>
      <c r="R229" s="388"/>
      <c r="S229" s="227"/>
      <c r="T229" s="228"/>
      <c r="U229" s="79"/>
      <c r="V229" s="139"/>
      <c r="W229" s="367"/>
      <c r="X229" s="367"/>
      <c r="Y229" s="367"/>
      <c r="Z229" s="367"/>
      <c r="AA229" s="367"/>
      <c r="AB229" s="368"/>
      <c r="AC229" s="390"/>
      <c r="AD229" s="82">
        <f t="shared" si="7"/>
        <v>0</v>
      </c>
      <c r="AE229" s="398"/>
      <c r="AF229" s="395"/>
      <c r="AG229" s="414"/>
    </row>
    <row r="230" spans="1:33" ht="48" x14ac:dyDescent="0.2">
      <c r="A230" s="681"/>
      <c r="B230" s="559"/>
      <c r="C230" s="681"/>
      <c r="D230" s="681"/>
      <c r="E230" s="681"/>
      <c r="F230" s="681"/>
      <c r="G230" s="681"/>
      <c r="H230" s="681"/>
      <c r="I230" s="131" t="s">
        <v>586</v>
      </c>
      <c r="J230" s="93" t="s">
        <v>587</v>
      </c>
      <c r="K230" s="20" t="s">
        <v>270</v>
      </c>
      <c r="L230" s="20" t="s">
        <v>574</v>
      </c>
      <c r="M230" s="12" t="s">
        <v>588</v>
      </c>
      <c r="N230" s="12">
        <v>7</v>
      </c>
      <c r="O230" s="386"/>
      <c r="P230" s="387"/>
      <c r="Q230" s="387"/>
      <c r="R230" s="388"/>
      <c r="S230" s="227"/>
      <c r="T230" s="228"/>
      <c r="U230" s="79"/>
      <c r="V230" s="139"/>
      <c r="W230" s="367"/>
      <c r="X230" s="367"/>
      <c r="Y230" s="367"/>
      <c r="Z230" s="367"/>
      <c r="AA230" s="367"/>
      <c r="AB230" s="368"/>
      <c r="AC230" s="390"/>
      <c r="AD230" s="82">
        <f t="shared" si="7"/>
        <v>0</v>
      </c>
      <c r="AE230" s="398"/>
      <c r="AF230" s="395"/>
      <c r="AG230" s="414"/>
    </row>
    <row r="231" spans="1:33" ht="48.75" thickBot="1" x14ac:dyDescent="0.25">
      <c r="A231" s="681"/>
      <c r="B231" s="559"/>
      <c r="C231" s="681"/>
      <c r="D231" s="681"/>
      <c r="E231" s="681"/>
      <c r="F231" s="681"/>
      <c r="G231" s="681"/>
      <c r="H231" s="681"/>
      <c r="I231" s="131" t="s">
        <v>589</v>
      </c>
      <c r="J231" s="93" t="s">
        <v>590</v>
      </c>
      <c r="K231" s="20" t="s">
        <v>270</v>
      </c>
      <c r="L231" s="20" t="s">
        <v>574</v>
      </c>
      <c r="M231" s="12" t="s">
        <v>591</v>
      </c>
      <c r="N231" s="12">
        <v>1</v>
      </c>
      <c r="O231" s="386"/>
      <c r="P231" s="387"/>
      <c r="Q231" s="387"/>
      <c r="R231" s="388"/>
      <c r="S231" s="227"/>
      <c r="T231" s="228"/>
      <c r="U231" s="79"/>
      <c r="V231" s="139"/>
      <c r="W231" s="367"/>
      <c r="X231" s="367"/>
      <c r="Y231" s="367"/>
      <c r="Z231" s="367"/>
      <c r="AA231" s="367"/>
      <c r="AB231" s="368"/>
      <c r="AC231" s="390"/>
      <c r="AD231" s="82">
        <f t="shared" si="7"/>
        <v>0</v>
      </c>
      <c r="AE231" s="398"/>
      <c r="AF231" s="395"/>
      <c r="AG231" s="414"/>
    </row>
    <row r="232" spans="1:33" ht="48.75" thickBot="1" x14ac:dyDescent="0.25">
      <c r="A232" s="678" t="s">
        <v>881</v>
      </c>
      <c r="B232" s="678"/>
      <c r="C232" s="678" t="s">
        <v>263</v>
      </c>
      <c r="D232" s="678" t="s">
        <v>264</v>
      </c>
      <c r="E232" s="678" t="s">
        <v>265</v>
      </c>
      <c r="F232" s="678" t="s">
        <v>266</v>
      </c>
      <c r="G232" s="678"/>
      <c r="H232" s="678" t="s">
        <v>268</v>
      </c>
      <c r="I232" s="377">
        <v>2.4</v>
      </c>
      <c r="J232" s="378" t="s">
        <v>592</v>
      </c>
      <c r="K232" s="378" t="s">
        <v>270</v>
      </c>
      <c r="L232" s="378" t="s">
        <v>17</v>
      </c>
      <c r="M232" s="379"/>
      <c r="N232" s="380">
        <f>SUM(N233:N238)</f>
        <v>12</v>
      </c>
      <c r="O232" s="108"/>
      <c r="P232" s="108"/>
      <c r="Q232" s="4"/>
      <c r="R232" s="75"/>
      <c r="S232" s="392">
        <v>42736</v>
      </c>
      <c r="T232" s="392">
        <v>43100</v>
      </c>
      <c r="U232" s="380">
        <f t="shared" ref="U232" si="9">ROUND((T232-S232)/7,0)</f>
        <v>52</v>
      </c>
      <c r="V232" s="380">
        <f>SUM(V233:V238)</f>
        <v>0</v>
      </c>
      <c r="W232" s="380">
        <v>0</v>
      </c>
      <c r="X232" s="380">
        <v>0</v>
      </c>
      <c r="Y232" s="380">
        <v>0</v>
      </c>
      <c r="Z232" s="380">
        <v>0</v>
      </c>
      <c r="AA232" s="392">
        <v>42736</v>
      </c>
      <c r="AB232" s="392">
        <v>43100</v>
      </c>
      <c r="AC232" s="380">
        <f>+O232-Y232</f>
        <v>0</v>
      </c>
      <c r="AD232" s="393">
        <f>+V232/N232</f>
        <v>0</v>
      </c>
      <c r="AE232" s="394" t="e">
        <f>+Y232/O232</f>
        <v>#DIV/0!</v>
      </c>
      <c r="AF232" s="416">
        <f>IF(R232=0,0,+Z232/R232)</f>
        <v>0</v>
      </c>
      <c r="AG232" s="417"/>
    </row>
    <row r="233" spans="1:33" ht="48" x14ac:dyDescent="0.2">
      <c r="A233" s="678"/>
      <c r="B233" s="678"/>
      <c r="C233" s="678"/>
      <c r="D233" s="678"/>
      <c r="E233" s="678"/>
      <c r="F233" s="678"/>
      <c r="G233" s="678"/>
      <c r="H233" s="678"/>
      <c r="I233" s="131" t="s">
        <v>593</v>
      </c>
      <c r="J233" s="93" t="s">
        <v>594</v>
      </c>
      <c r="K233" s="20" t="s">
        <v>270</v>
      </c>
      <c r="L233" s="20" t="s">
        <v>17</v>
      </c>
      <c r="M233" s="12" t="s">
        <v>580</v>
      </c>
      <c r="N233" s="12">
        <v>1</v>
      </c>
      <c r="O233" s="386"/>
      <c r="P233" s="387"/>
      <c r="Q233" s="387"/>
      <c r="R233" s="388"/>
      <c r="S233" s="227"/>
      <c r="T233" s="228"/>
      <c r="U233" s="79"/>
      <c r="V233" s="139"/>
      <c r="W233" s="367"/>
      <c r="X233" s="367"/>
      <c r="Y233" s="367"/>
      <c r="Z233" s="367"/>
      <c r="AA233" s="367"/>
      <c r="AB233" s="368"/>
      <c r="AC233" s="390"/>
      <c r="AD233" s="82">
        <f t="shared" si="7"/>
        <v>0</v>
      </c>
      <c r="AE233" s="398"/>
      <c r="AF233" s="395"/>
      <c r="AG233" s="414"/>
    </row>
    <row r="234" spans="1:33" ht="48" x14ac:dyDescent="0.2">
      <c r="A234" s="678"/>
      <c r="B234" s="678"/>
      <c r="C234" s="678"/>
      <c r="D234" s="678"/>
      <c r="E234" s="678"/>
      <c r="F234" s="678"/>
      <c r="G234" s="678"/>
      <c r="H234" s="678"/>
      <c r="I234" s="131" t="s">
        <v>595</v>
      </c>
      <c r="J234" s="93" t="s">
        <v>596</v>
      </c>
      <c r="K234" s="20" t="s">
        <v>270</v>
      </c>
      <c r="L234" s="20" t="s">
        <v>17</v>
      </c>
      <c r="M234" s="12" t="s">
        <v>597</v>
      </c>
      <c r="N234" s="12">
        <v>1</v>
      </c>
      <c r="O234" s="386"/>
      <c r="P234" s="387"/>
      <c r="Q234" s="387"/>
      <c r="R234" s="388"/>
      <c r="S234" s="227"/>
      <c r="T234" s="228"/>
      <c r="U234" s="79"/>
      <c r="V234" s="139"/>
      <c r="W234" s="367"/>
      <c r="X234" s="367"/>
      <c r="Y234" s="367"/>
      <c r="Z234" s="367"/>
      <c r="AA234" s="367"/>
      <c r="AB234" s="368"/>
      <c r="AC234" s="390"/>
      <c r="AD234" s="82">
        <f t="shared" si="7"/>
        <v>0</v>
      </c>
      <c r="AE234" s="398"/>
      <c r="AF234" s="395"/>
      <c r="AG234" s="414"/>
    </row>
    <row r="235" spans="1:33" ht="48" x14ac:dyDescent="0.2">
      <c r="A235" s="678"/>
      <c r="B235" s="678"/>
      <c r="C235" s="678"/>
      <c r="D235" s="678"/>
      <c r="E235" s="678"/>
      <c r="F235" s="678"/>
      <c r="G235" s="678"/>
      <c r="H235" s="678"/>
      <c r="I235" s="131" t="s">
        <v>598</v>
      </c>
      <c r="J235" s="93" t="s">
        <v>599</v>
      </c>
      <c r="K235" s="20" t="s">
        <v>270</v>
      </c>
      <c r="L235" s="20" t="s">
        <v>17</v>
      </c>
      <c r="M235" s="12" t="s">
        <v>0</v>
      </c>
      <c r="N235" s="12">
        <v>1</v>
      </c>
      <c r="O235" s="386"/>
      <c r="P235" s="387"/>
      <c r="Q235" s="387"/>
      <c r="R235" s="388"/>
      <c r="S235" s="227"/>
      <c r="T235" s="228"/>
      <c r="U235" s="79"/>
      <c r="V235" s="139"/>
      <c r="W235" s="367"/>
      <c r="X235" s="367"/>
      <c r="Y235" s="367"/>
      <c r="Z235" s="367"/>
      <c r="AA235" s="367"/>
      <c r="AB235" s="368"/>
      <c r="AC235" s="390"/>
      <c r="AD235" s="82">
        <f t="shared" si="7"/>
        <v>0</v>
      </c>
      <c r="AE235" s="398"/>
      <c r="AF235" s="395"/>
      <c r="AG235" s="414"/>
    </row>
    <row r="236" spans="1:33" ht="48" x14ac:dyDescent="0.2">
      <c r="A236" s="678"/>
      <c r="B236" s="678"/>
      <c r="C236" s="678"/>
      <c r="D236" s="678"/>
      <c r="E236" s="678"/>
      <c r="F236" s="678"/>
      <c r="G236" s="678"/>
      <c r="H236" s="678"/>
      <c r="I236" s="131" t="s">
        <v>600</v>
      </c>
      <c r="J236" s="93" t="s">
        <v>601</v>
      </c>
      <c r="K236" s="20" t="s">
        <v>270</v>
      </c>
      <c r="L236" s="20" t="s">
        <v>17</v>
      </c>
      <c r="M236" s="12" t="s">
        <v>580</v>
      </c>
      <c r="N236" s="12">
        <v>1</v>
      </c>
      <c r="O236" s="386"/>
      <c r="P236" s="387"/>
      <c r="Q236" s="387"/>
      <c r="R236" s="388"/>
      <c r="S236" s="227"/>
      <c r="T236" s="228"/>
      <c r="U236" s="79"/>
      <c r="V236" s="139"/>
      <c r="W236" s="367"/>
      <c r="X236" s="367"/>
      <c r="Y236" s="367"/>
      <c r="Z236" s="367"/>
      <c r="AA236" s="367"/>
      <c r="AB236" s="368"/>
      <c r="AC236" s="390"/>
      <c r="AD236" s="82">
        <f t="shared" si="7"/>
        <v>0</v>
      </c>
      <c r="AE236" s="398"/>
      <c r="AF236" s="395"/>
      <c r="AG236" s="414"/>
    </row>
    <row r="237" spans="1:33" ht="48" x14ac:dyDescent="0.2">
      <c r="A237" s="678"/>
      <c r="B237" s="678"/>
      <c r="C237" s="678"/>
      <c r="D237" s="678"/>
      <c r="E237" s="678"/>
      <c r="F237" s="678"/>
      <c r="G237" s="678"/>
      <c r="H237" s="678"/>
      <c r="I237" s="131" t="s">
        <v>602</v>
      </c>
      <c r="J237" s="93" t="s">
        <v>603</v>
      </c>
      <c r="K237" s="114" t="s">
        <v>270</v>
      </c>
      <c r="L237" s="20" t="s">
        <v>17</v>
      </c>
      <c r="M237" s="12" t="s">
        <v>580</v>
      </c>
      <c r="N237" s="12">
        <v>1</v>
      </c>
      <c r="O237" s="386"/>
      <c r="P237" s="387"/>
      <c r="Q237" s="387"/>
      <c r="R237" s="388"/>
      <c r="S237" s="227"/>
      <c r="T237" s="228"/>
      <c r="U237" s="79"/>
      <c r="V237" s="139"/>
      <c r="W237" s="367"/>
      <c r="X237" s="367"/>
      <c r="Y237" s="367"/>
      <c r="Z237" s="367"/>
      <c r="AA237" s="367"/>
      <c r="AB237" s="368"/>
      <c r="AC237" s="390"/>
      <c r="AD237" s="82">
        <f t="shared" si="7"/>
        <v>0</v>
      </c>
      <c r="AE237" s="398"/>
      <c r="AF237" s="395"/>
      <c r="AG237" s="414"/>
    </row>
    <row r="238" spans="1:33" ht="48.75" thickBot="1" x14ac:dyDescent="0.25">
      <c r="A238" s="678"/>
      <c r="B238" s="678"/>
      <c r="C238" s="678"/>
      <c r="D238" s="678"/>
      <c r="E238" s="678"/>
      <c r="F238" s="678"/>
      <c r="G238" s="678"/>
      <c r="H238" s="678"/>
      <c r="I238" s="131" t="s">
        <v>604</v>
      </c>
      <c r="J238" s="93" t="s">
        <v>605</v>
      </c>
      <c r="K238" s="20" t="s">
        <v>270</v>
      </c>
      <c r="L238" s="20" t="s">
        <v>17</v>
      </c>
      <c r="M238" s="12" t="s">
        <v>588</v>
      </c>
      <c r="N238" s="12">
        <v>7</v>
      </c>
      <c r="O238" s="386"/>
      <c r="P238" s="387"/>
      <c r="Q238" s="387"/>
      <c r="R238" s="388"/>
      <c r="S238" s="227"/>
      <c r="T238" s="228"/>
      <c r="U238" s="79"/>
      <c r="V238" s="139"/>
      <c r="W238" s="367"/>
      <c r="X238" s="367"/>
      <c r="Y238" s="367"/>
      <c r="Z238" s="367"/>
      <c r="AA238" s="367"/>
      <c r="AB238" s="368"/>
      <c r="AC238" s="390"/>
      <c r="AD238" s="82">
        <f t="shared" si="7"/>
        <v>0</v>
      </c>
      <c r="AE238" s="398"/>
      <c r="AF238" s="395"/>
      <c r="AG238" s="414"/>
    </row>
    <row r="239" spans="1:33" ht="72.75" customHeight="1" thickBot="1" x14ac:dyDescent="0.25">
      <c r="A239" s="678" t="s">
        <v>881</v>
      </c>
      <c r="B239" s="678"/>
      <c r="C239" s="678" t="s">
        <v>263</v>
      </c>
      <c r="D239" s="678" t="s">
        <v>264</v>
      </c>
      <c r="E239" s="678" t="s">
        <v>265</v>
      </c>
      <c r="F239" s="678" t="s">
        <v>266</v>
      </c>
      <c r="G239" s="678"/>
      <c r="H239" s="678" t="s">
        <v>268</v>
      </c>
      <c r="I239" s="377">
        <v>2.5</v>
      </c>
      <c r="J239" s="378" t="s">
        <v>606</v>
      </c>
      <c r="K239" s="378" t="s">
        <v>270</v>
      </c>
      <c r="L239" s="378" t="s">
        <v>17</v>
      </c>
      <c r="M239" s="379"/>
      <c r="N239" s="380">
        <f>SUM(N240:N245)</f>
        <v>225</v>
      </c>
      <c r="O239" s="108"/>
      <c r="P239" s="108"/>
      <c r="Q239" s="4"/>
      <c r="R239" s="75"/>
      <c r="S239" s="392">
        <v>42736</v>
      </c>
      <c r="T239" s="392">
        <v>43100</v>
      </c>
      <c r="U239" s="380">
        <f t="shared" ref="U239" si="10">ROUND((T239-S239)/7,0)</f>
        <v>52</v>
      </c>
      <c r="V239" s="380">
        <f>SUM(V240:V245)</f>
        <v>0</v>
      </c>
      <c r="W239" s="380">
        <v>0</v>
      </c>
      <c r="X239" s="380">
        <v>0</v>
      </c>
      <c r="Y239" s="380">
        <v>0</v>
      </c>
      <c r="Z239" s="380">
        <v>0</v>
      </c>
      <c r="AA239" s="392">
        <v>42736</v>
      </c>
      <c r="AB239" s="392">
        <v>43100</v>
      </c>
      <c r="AC239" s="380">
        <f>+O239-Y239</f>
        <v>0</v>
      </c>
      <c r="AD239" s="393">
        <f>+V239/N239</f>
        <v>0</v>
      </c>
      <c r="AE239" s="398"/>
      <c r="AF239" s="416"/>
      <c r="AG239" s="417"/>
    </row>
    <row r="240" spans="1:33" ht="48" x14ac:dyDescent="0.2">
      <c r="A240" s="678"/>
      <c r="B240" s="678"/>
      <c r="C240" s="678"/>
      <c r="D240" s="678"/>
      <c r="E240" s="678"/>
      <c r="F240" s="678"/>
      <c r="G240" s="678"/>
      <c r="H240" s="678"/>
      <c r="I240" s="131" t="s">
        <v>607</v>
      </c>
      <c r="J240" s="93" t="s">
        <v>608</v>
      </c>
      <c r="K240" s="20" t="s">
        <v>270</v>
      </c>
      <c r="L240" s="20" t="s">
        <v>17</v>
      </c>
      <c r="M240" s="12" t="s">
        <v>609</v>
      </c>
      <c r="N240" s="12">
        <v>1</v>
      </c>
      <c r="O240" s="386"/>
      <c r="P240" s="387"/>
      <c r="Q240" s="387"/>
      <c r="R240" s="388"/>
      <c r="S240" s="227"/>
      <c r="T240" s="228"/>
      <c r="U240" s="79"/>
      <c r="V240" s="139"/>
      <c r="W240" s="367"/>
      <c r="X240" s="367"/>
      <c r="Y240" s="367"/>
      <c r="Z240" s="367"/>
      <c r="AA240" s="367"/>
      <c r="AB240" s="368"/>
      <c r="AC240" s="390"/>
      <c r="AD240" s="82">
        <f t="shared" si="7"/>
        <v>0</v>
      </c>
      <c r="AE240" s="398"/>
      <c r="AF240" s="395"/>
      <c r="AG240" s="414"/>
    </row>
    <row r="241" spans="1:33" ht="48" x14ac:dyDescent="0.2">
      <c r="A241" s="678"/>
      <c r="B241" s="678"/>
      <c r="C241" s="678"/>
      <c r="D241" s="678"/>
      <c r="E241" s="678"/>
      <c r="F241" s="678"/>
      <c r="G241" s="678"/>
      <c r="H241" s="678"/>
      <c r="I241" s="131" t="s">
        <v>610</v>
      </c>
      <c r="J241" s="93" t="s">
        <v>611</v>
      </c>
      <c r="K241" s="20" t="s">
        <v>270</v>
      </c>
      <c r="L241" s="20" t="s">
        <v>612</v>
      </c>
      <c r="M241" s="12" t="s">
        <v>613</v>
      </c>
      <c r="N241" s="12">
        <v>1</v>
      </c>
      <c r="O241" s="386"/>
      <c r="P241" s="387"/>
      <c r="Q241" s="387"/>
      <c r="R241" s="388"/>
      <c r="S241" s="227"/>
      <c r="T241" s="228"/>
      <c r="U241" s="79"/>
      <c r="V241" s="139"/>
      <c r="W241" s="367"/>
      <c r="X241" s="367"/>
      <c r="Y241" s="367"/>
      <c r="Z241" s="367"/>
      <c r="AA241" s="367"/>
      <c r="AB241" s="368"/>
      <c r="AC241" s="390"/>
      <c r="AD241" s="82">
        <f t="shared" si="7"/>
        <v>0</v>
      </c>
      <c r="AE241" s="398"/>
      <c r="AF241" s="395"/>
      <c r="AG241" s="414"/>
    </row>
    <row r="242" spans="1:33" ht="48" x14ac:dyDescent="0.2">
      <c r="A242" s="678"/>
      <c r="B242" s="678"/>
      <c r="C242" s="678"/>
      <c r="D242" s="678"/>
      <c r="E242" s="678"/>
      <c r="F242" s="678"/>
      <c r="G242" s="678"/>
      <c r="H242" s="678"/>
      <c r="I242" s="131" t="s">
        <v>614</v>
      </c>
      <c r="J242" s="93" t="s">
        <v>615</v>
      </c>
      <c r="K242" s="20" t="s">
        <v>270</v>
      </c>
      <c r="L242" s="20" t="s">
        <v>612</v>
      </c>
      <c r="M242" s="12" t="s">
        <v>509</v>
      </c>
      <c r="N242" s="12">
        <v>1</v>
      </c>
      <c r="O242" s="386"/>
      <c r="P242" s="387"/>
      <c r="Q242" s="387"/>
      <c r="R242" s="388"/>
      <c r="S242" s="227"/>
      <c r="T242" s="228"/>
      <c r="U242" s="79"/>
      <c r="V242" s="139"/>
      <c r="W242" s="367"/>
      <c r="X242" s="367"/>
      <c r="Y242" s="367"/>
      <c r="Z242" s="367"/>
      <c r="AA242" s="367"/>
      <c r="AB242" s="368"/>
      <c r="AC242" s="390"/>
      <c r="AD242" s="82">
        <f t="shared" si="7"/>
        <v>0</v>
      </c>
      <c r="AE242" s="398"/>
      <c r="AF242" s="395"/>
      <c r="AG242" s="414"/>
    </row>
    <row r="243" spans="1:33" ht="48" x14ac:dyDescent="0.2">
      <c r="A243" s="678"/>
      <c r="B243" s="678"/>
      <c r="C243" s="678"/>
      <c r="D243" s="678"/>
      <c r="E243" s="678"/>
      <c r="F243" s="678"/>
      <c r="G243" s="678"/>
      <c r="H243" s="678"/>
      <c r="I243" s="131" t="s">
        <v>616</v>
      </c>
      <c r="J243" s="93" t="s">
        <v>617</v>
      </c>
      <c r="K243" s="114" t="s">
        <v>270</v>
      </c>
      <c r="L243" s="20" t="s">
        <v>612</v>
      </c>
      <c r="M243" s="12" t="s">
        <v>580</v>
      </c>
      <c r="N243" s="12">
        <v>12</v>
      </c>
      <c r="O243" s="386"/>
      <c r="P243" s="387"/>
      <c r="Q243" s="387"/>
      <c r="R243" s="388"/>
      <c r="S243" s="227"/>
      <c r="T243" s="228"/>
      <c r="U243" s="79"/>
      <c r="V243" s="139"/>
      <c r="W243" s="367"/>
      <c r="X243" s="367"/>
      <c r="Y243" s="367"/>
      <c r="Z243" s="367"/>
      <c r="AA243" s="367"/>
      <c r="AB243" s="368"/>
      <c r="AC243" s="390"/>
      <c r="AD243" s="82">
        <f t="shared" si="7"/>
        <v>0</v>
      </c>
      <c r="AE243" s="398"/>
      <c r="AF243" s="395"/>
      <c r="AG243" s="414"/>
    </row>
    <row r="244" spans="1:33" ht="48" x14ac:dyDescent="0.2">
      <c r="A244" s="678"/>
      <c r="B244" s="678"/>
      <c r="C244" s="678"/>
      <c r="D244" s="678"/>
      <c r="E244" s="678"/>
      <c r="F244" s="678"/>
      <c r="G244" s="678"/>
      <c r="H244" s="678"/>
      <c r="I244" s="131" t="s">
        <v>618</v>
      </c>
      <c r="J244" s="225" t="s">
        <v>619</v>
      </c>
      <c r="K244" s="114" t="s">
        <v>270</v>
      </c>
      <c r="L244" s="19" t="s">
        <v>612</v>
      </c>
      <c r="M244" s="7" t="s">
        <v>620</v>
      </c>
      <c r="N244" s="7">
        <v>150</v>
      </c>
      <c r="O244" s="386"/>
      <c r="P244" s="387"/>
      <c r="Q244" s="387"/>
      <c r="R244" s="388"/>
      <c r="S244" s="227"/>
      <c r="T244" s="228"/>
      <c r="U244" s="79"/>
      <c r="V244" s="139"/>
      <c r="W244" s="367"/>
      <c r="X244" s="367"/>
      <c r="Y244" s="367"/>
      <c r="Z244" s="367"/>
      <c r="AA244" s="367"/>
      <c r="AB244" s="368"/>
      <c r="AC244" s="390"/>
      <c r="AD244" s="82">
        <f t="shared" si="7"/>
        <v>0</v>
      </c>
      <c r="AE244" s="398"/>
      <c r="AF244" s="395"/>
      <c r="AG244" s="414"/>
    </row>
    <row r="245" spans="1:33" ht="48.75" thickBot="1" x14ac:dyDescent="0.25">
      <c r="A245" s="678"/>
      <c r="B245" s="678"/>
      <c r="C245" s="678"/>
      <c r="D245" s="678"/>
      <c r="E245" s="678"/>
      <c r="F245" s="678"/>
      <c r="G245" s="678"/>
      <c r="H245" s="678"/>
      <c r="I245" s="131" t="s">
        <v>621</v>
      </c>
      <c r="J245" s="225" t="s">
        <v>622</v>
      </c>
      <c r="K245" s="114" t="s">
        <v>270</v>
      </c>
      <c r="L245" s="19" t="s">
        <v>612</v>
      </c>
      <c r="M245" s="7" t="s">
        <v>623</v>
      </c>
      <c r="N245" s="7">
        <v>60</v>
      </c>
      <c r="O245" s="386"/>
      <c r="P245" s="387"/>
      <c r="Q245" s="387"/>
      <c r="R245" s="388"/>
      <c r="S245" s="227"/>
      <c r="T245" s="228"/>
      <c r="U245" s="79"/>
      <c r="V245" s="139"/>
      <c r="W245" s="367"/>
      <c r="X245" s="367"/>
      <c r="Y245" s="367"/>
      <c r="Z245" s="367"/>
      <c r="AA245" s="367"/>
      <c r="AB245" s="368"/>
      <c r="AC245" s="390"/>
      <c r="AD245" s="82">
        <f t="shared" si="7"/>
        <v>0</v>
      </c>
      <c r="AE245" s="398"/>
      <c r="AF245" s="395"/>
      <c r="AG245" s="414"/>
    </row>
    <row r="246" spans="1:33" ht="48.75" thickBot="1" x14ac:dyDescent="0.25">
      <c r="A246" s="678" t="s">
        <v>881</v>
      </c>
      <c r="B246" s="678"/>
      <c r="C246" s="678" t="s">
        <v>263</v>
      </c>
      <c r="D246" s="678" t="s">
        <v>264</v>
      </c>
      <c r="E246" s="678" t="s">
        <v>265</v>
      </c>
      <c r="F246" s="678" t="s">
        <v>266</v>
      </c>
      <c r="G246" s="678"/>
      <c r="H246" s="678" t="s">
        <v>268</v>
      </c>
      <c r="I246" s="377">
        <v>2.7</v>
      </c>
      <c r="J246" s="378" t="s">
        <v>624</v>
      </c>
      <c r="K246" s="378" t="s">
        <v>270</v>
      </c>
      <c r="L246" s="378" t="s">
        <v>17</v>
      </c>
      <c r="M246" s="379">
        <f>SUM(M247:M248)</f>
        <v>0</v>
      </c>
      <c r="N246" s="380">
        <f>SUM(N247:N248)</f>
        <v>500</v>
      </c>
      <c r="O246" s="108"/>
      <c r="P246" s="108"/>
      <c r="Q246" s="4"/>
      <c r="R246" s="75"/>
      <c r="S246" s="392">
        <v>42736</v>
      </c>
      <c r="T246" s="392">
        <v>43100</v>
      </c>
      <c r="U246" s="380">
        <f t="shared" ref="U246" si="11">ROUND((T246-S246)/7,0)</f>
        <v>52</v>
      </c>
      <c r="V246" s="380">
        <f>SUM(V247:V248)</f>
        <v>773</v>
      </c>
      <c r="W246" s="380">
        <v>0</v>
      </c>
      <c r="X246" s="380">
        <v>0</v>
      </c>
      <c r="Y246" s="380">
        <v>0</v>
      </c>
      <c r="Z246" s="380">
        <v>0</v>
      </c>
      <c r="AA246" s="392">
        <v>42736</v>
      </c>
      <c r="AB246" s="392">
        <v>43100</v>
      </c>
      <c r="AC246" s="380">
        <f>+O246-Y246</f>
        <v>0</v>
      </c>
      <c r="AD246" s="393">
        <f>+V246/N246</f>
        <v>1.546</v>
      </c>
      <c r="AE246" s="398"/>
      <c r="AF246" s="416"/>
      <c r="AG246" s="417"/>
    </row>
    <row r="247" spans="1:33" ht="48" x14ac:dyDescent="0.2">
      <c r="A247" s="678"/>
      <c r="B247" s="678"/>
      <c r="C247" s="678"/>
      <c r="D247" s="678"/>
      <c r="E247" s="678"/>
      <c r="F247" s="678"/>
      <c r="G247" s="678"/>
      <c r="H247" s="678"/>
      <c r="I247" s="131" t="s">
        <v>625</v>
      </c>
      <c r="J247" s="93" t="s">
        <v>626</v>
      </c>
      <c r="K247" s="20" t="s">
        <v>270</v>
      </c>
      <c r="L247" s="20" t="s">
        <v>284</v>
      </c>
      <c r="M247" s="12" t="s">
        <v>627</v>
      </c>
      <c r="N247" s="12">
        <v>250</v>
      </c>
      <c r="O247" s="386"/>
      <c r="P247" s="387"/>
      <c r="Q247" s="387"/>
      <c r="R247" s="388"/>
      <c r="S247" s="227"/>
      <c r="T247" s="228"/>
      <c r="U247" s="79"/>
      <c r="V247" s="139">
        <v>301</v>
      </c>
      <c r="W247" s="367"/>
      <c r="X247" s="367"/>
      <c r="Y247" s="367"/>
      <c r="Z247" s="367"/>
      <c r="AA247" s="367"/>
      <c r="AB247" s="368"/>
      <c r="AC247" s="390"/>
      <c r="AD247" s="82">
        <f t="shared" si="7"/>
        <v>1.204</v>
      </c>
      <c r="AE247" s="398"/>
      <c r="AF247" s="395"/>
      <c r="AG247" s="414"/>
    </row>
    <row r="248" spans="1:33" ht="48.75" thickBot="1" x14ac:dyDescent="0.25">
      <c r="A248" s="678"/>
      <c r="B248" s="678"/>
      <c r="C248" s="678"/>
      <c r="D248" s="678"/>
      <c r="E248" s="678"/>
      <c r="F248" s="678"/>
      <c r="G248" s="678"/>
      <c r="H248" s="678"/>
      <c r="I248" s="131" t="s">
        <v>628</v>
      </c>
      <c r="J248" s="93" t="s">
        <v>629</v>
      </c>
      <c r="K248" s="20" t="s">
        <v>270</v>
      </c>
      <c r="L248" s="20" t="s">
        <v>284</v>
      </c>
      <c r="M248" s="12" t="s">
        <v>627</v>
      </c>
      <c r="N248" s="12">
        <v>250</v>
      </c>
      <c r="O248" s="386"/>
      <c r="P248" s="387"/>
      <c r="Q248" s="387"/>
      <c r="R248" s="388"/>
      <c r="S248" s="227"/>
      <c r="T248" s="228"/>
      <c r="U248" s="79"/>
      <c r="V248" s="139">
        <v>472</v>
      </c>
      <c r="W248" s="367"/>
      <c r="X248" s="367"/>
      <c r="Y248" s="367"/>
      <c r="Z248" s="367"/>
      <c r="AA248" s="367"/>
      <c r="AB248" s="368"/>
      <c r="AC248" s="390"/>
      <c r="AD248" s="82">
        <f t="shared" si="7"/>
        <v>1.8879999999999999</v>
      </c>
      <c r="AE248" s="398"/>
      <c r="AF248" s="395"/>
      <c r="AG248" s="414"/>
    </row>
    <row r="249" spans="1:33" ht="69.75" customHeight="1" thickBot="1" x14ac:dyDescent="0.25">
      <c r="A249" s="678" t="s">
        <v>881</v>
      </c>
      <c r="B249" s="678"/>
      <c r="C249" s="678" t="s">
        <v>263</v>
      </c>
      <c r="D249" s="678" t="s">
        <v>264</v>
      </c>
      <c r="E249" s="678" t="s">
        <v>265</v>
      </c>
      <c r="F249" s="678" t="s">
        <v>266</v>
      </c>
      <c r="G249" s="678"/>
      <c r="H249" s="678" t="s">
        <v>268</v>
      </c>
      <c r="I249" s="377">
        <v>2.8</v>
      </c>
      <c r="J249" s="378" t="s">
        <v>630</v>
      </c>
      <c r="K249" s="378" t="s">
        <v>270</v>
      </c>
      <c r="L249" s="378" t="s">
        <v>17</v>
      </c>
      <c r="M249" s="379"/>
      <c r="N249" s="380">
        <f>SUM(N250:N250)</f>
        <v>12</v>
      </c>
      <c r="O249" s="108"/>
      <c r="P249" s="108"/>
      <c r="Q249" s="4"/>
      <c r="R249" s="75"/>
      <c r="S249" s="392">
        <v>42736</v>
      </c>
      <c r="T249" s="392">
        <v>43100</v>
      </c>
      <c r="U249" s="380">
        <f t="shared" ref="U249" si="12">ROUND((T249-S249)/7,0)</f>
        <v>52</v>
      </c>
      <c r="V249" s="380">
        <f>SUM(V250:V250)</f>
        <v>10</v>
      </c>
      <c r="W249" s="380">
        <v>0</v>
      </c>
      <c r="X249" s="380">
        <v>0</v>
      </c>
      <c r="Y249" s="380">
        <v>0</v>
      </c>
      <c r="Z249" s="380">
        <v>0</v>
      </c>
      <c r="AA249" s="392">
        <v>42736</v>
      </c>
      <c r="AB249" s="392">
        <v>43100</v>
      </c>
      <c r="AC249" s="380">
        <f>+O249-Y249</f>
        <v>0</v>
      </c>
      <c r="AD249" s="393">
        <f>+V249/N249</f>
        <v>0.83333333333333337</v>
      </c>
      <c r="AE249" s="398"/>
      <c r="AF249" s="416"/>
      <c r="AG249" s="417"/>
    </row>
    <row r="250" spans="1:33" ht="48.75" thickBot="1" x14ac:dyDescent="0.25">
      <c r="A250" s="678"/>
      <c r="B250" s="678"/>
      <c r="C250" s="678"/>
      <c r="D250" s="678"/>
      <c r="E250" s="678"/>
      <c r="F250" s="678"/>
      <c r="G250" s="678"/>
      <c r="H250" s="678"/>
      <c r="I250" s="131" t="s">
        <v>631</v>
      </c>
      <c r="J250" s="93" t="s">
        <v>632</v>
      </c>
      <c r="K250" s="20" t="s">
        <v>270</v>
      </c>
      <c r="L250" s="20" t="s">
        <v>284</v>
      </c>
      <c r="M250" s="12" t="s">
        <v>633</v>
      </c>
      <c r="N250" s="12">
        <v>12</v>
      </c>
      <c r="O250" s="386"/>
      <c r="P250" s="387"/>
      <c r="Q250" s="387"/>
      <c r="R250" s="388"/>
      <c r="S250" s="227"/>
      <c r="T250" s="228"/>
      <c r="U250" s="79"/>
      <c r="V250" s="139">
        <v>10</v>
      </c>
      <c r="W250" s="367"/>
      <c r="X250" s="367"/>
      <c r="Y250" s="367"/>
      <c r="Z250" s="367"/>
      <c r="AA250" s="367"/>
      <c r="AB250" s="368"/>
      <c r="AC250" s="390"/>
      <c r="AD250" s="82">
        <f t="shared" si="7"/>
        <v>0.83333333333333337</v>
      </c>
      <c r="AE250" s="398"/>
      <c r="AF250" s="395"/>
      <c r="AG250" s="414"/>
    </row>
    <row r="251" spans="1:33" ht="48.75" thickBot="1" x14ac:dyDescent="0.25">
      <c r="A251" s="678" t="s">
        <v>881</v>
      </c>
      <c r="B251" s="678"/>
      <c r="C251" s="678" t="s">
        <v>263</v>
      </c>
      <c r="D251" s="678" t="s">
        <v>264</v>
      </c>
      <c r="E251" s="678" t="s">
        <v>265</v>
      </c>
      <c r="F251" s="678" t="s">
        <v>266</v>
      </c>
      <c r="G251" s="678"/>
      <c r="H251" s="678" t="s">
        <v>268</v>
      </c>
      <c r="I251" s="377">
        <v>2.9</v>
      </c>
      <c r="J251" s="378" t="s">
        <v>634</v>
      </c>
      <c r="K251" s="378" t="s">
        <v>270</v>
      </c>
      <c r="L251" s="378" t="s">
        <v>17</v>
      </c>
      <c r="M251" s="379"/>
      <c r="N251" s="380">
        <f>SUM(N252:N257)</f>
        <v>31</v>
      </c>
      <c r="O251" s="108"/>
      <c r="P251" s="108"/>
      <c r="Q251" s="4"/>
      <c r="R251" s="75"/>
      <c r="S251" s="392">
        <v>42736</v>
      </c>
      <c r="T251" s="392">
        <v>43100</v>
      </c>
      <c r="U251" s="380">
        <f t="shared" ref="U251" si="13">ROUND((T251-S251)/7,0)</f>
        <v>52</v>
      </c>
      <c r="V251" s="380">
        <f>SUM(V252:V257)</f>
        <v>31</v>
      </c>
      <c r="W251" s="380">
        <v>0</v>
      </c>
      <c r="X251" s="380">
        <v>0</v>
      </c>
      <c r="Y251" s="380">
        <v>0</v>
      </c>
      <c r="Z251" s="380">
        <v>0</v>
      </c>
      <c r="AA251" s="392">
        <v>42736</v>
      </c>
      <c r="AB251" s="392">
        <v>43100</v>
      </c>
      <c r="AC251" s="380">
        <f>+O251-Y251</f>
        <v>0</v>
      </c>
      <c r="AD251" s="393">
        <f>+V251/N251</f>
        <v>1</v>
      </c>
      <c r="AE251" s="398"/>
      <c r="AF251" s="416"/>
      <c r="AG251" s="417"/>
    </row>
    <row r="252" spans="1:33" ht="48" x14ac:dyDescent="0.2">
      <c r="A252" s="678"/>
      <c r="B252" s="678"/>
      <c r="C252" s="678"/>
      <c r="D252" s="678"/>
      <c r="E252" s="678"/>
      <c r="F252" s="678"/>
      <c r="G252" s="678"/>
      <c r="H252" s="678"/>
      <c r="I252" s="131" t="s">
        <v>635</v>
      </c>
      <c r="J252" s="93" t="s">
        <v>636</v>
      </c>
      <c r="K252" s="20" t="s">
        <v>270</v>
      </c>
      <c r="L252" s="20" t="s">
        <v>17</v>
      </c>
      <c r="M252" s="12" t="s">
        <v>637</v>
      </c>
      <c r="N252" s="12">
        <v>1</v>
      </c>
      <c r="O252" s="386"/>
      <c r="P252" s="387"/>
      <c r="Q252" s="387"/>
      <c r="R252" s="388"/>
      <c r="S252" s="227"/>
      <c r="T252" s="228"/>
      <c r="U252" s="79"/>
      <c r="V252" s="139">
        <v>1</v>
      </c>
      <c r="W252" s="367"/>
      <c r="X252" s="367"/>
      <c r="Y252" s="367"/>
      <c r="Z252" s="367"/>
      <c r="AA252" s="367"/>
      <c r="AB252" s="368"/>
      <c r="AC252" s="390"/>
      <c r="AD252" s="82">
        <f t="shared" si="7"/>
        <v>1</v>
      </c>
      <c r="AE252" s="398"/>
      <c r="AF252" s="395"/>
      <c r="AG252" s="414"/>
    </row>
    <row r="253" spans="1:33" ht="48" x14ac:dyDescent="0.2">
      <c r="A253" s="678"/>
      <c r="B253" s="678"/>
      <c r="C253" s="678"/>
      <c r="D253" s="678"/>
      <c r="E253" s="678"/>
      <c r="F253" s="678"/>
      <c r="G253" s="678"/>
      <c r="H253" s="678"/>
      <c r="I253" s="131" t="s">
        <v>638</v>
      </c>
      <c r="J253" s="93" t="s">
        <v>639</v>
      </c>
      <c r="K253" s="20" t="s">
        <v>270</v>
      </c>
      <c r="L253" s="20" t="s">
        <v>17</v>
      </c>
      <c r="M253" s="12" t="s">
        <v>637</v>
      </c>
      <c r="N253" s="12">
        <v>1</v>
      </c>
      <c r="O253" s="386"/>
      <c r="P253" s="387"/>
      <c r="Q253" s="387"/>
      <c r="R253" s="388"/>
      <c r="S253" s="227"/>
      <c r="T253" s="228"/>
      <c r="U253" s="79"/>
      <c r="V253" s="139">
        <v>1</v>
      </c>
      <c r="W253" s="367"/>
      <c r="X253" s="367"/>
      <c r="Y253" s="367"/>
      <c r="Z253" s="367"/>
      <c r="AA253" s="367"/>
      <c r="AB253" s="368"/>
      <c r="AC253" s="390"/>
      <c r="AD253" s="82">
        <f t="shared" si="7"/>
        <v>1</v>
      </c>
      <c r="AE253" s="398"/>
      <c r="AF253" s="395"/>
      <c r="AG253" s="414"/>
    </row>
    <row r="254" spans="1:33" ht="48" x14ac:dyDescent="0.2">
      <c r="A254" s="678"/>
      <c r="B254" s="678"/>
      <c r="C254" s="678"/>
      <c r="D254" s="678"/>
      <c r="E254" s="678"/>
      <c r="F254" s="678"/>
      <c r="G254" s="678"/>
      <c r="H254" s="678"/>
      <c r="I254" s="131" t="s">
        <v>640</v>
      </c>
      <c r="J254" s="93" t="s">
        <v>641</v>
      </c>
      <c r="K254" s="20" t="s">
        <v>270</v>
      </c>
      <c r="L254" s="20" t="s">
        <v>17</v>
      </c>
      <c r="M254" s="12" t="s">
        <v>642</v>
      </c>
      <c r="N254" s="12">
        <v>1</v>
      </c>
      <c r="O254" s="386"/>
      <c r="P254" s="387"/>
      <c r="Q254" s="387"/>
      <c r="R254" s="388"/>
      <c r="S254" s="227"/>
      <c r="T254" s="228"/>
      <c r="U254" s="79"/>
      <c r="V254" s="139">
        <v>1</v>
      </c>
      <c r="W254" s="367"/>
      <c r="X254" s="367"/>
      <c r="Y254" s="367"/>
      <c r="Z254" s="367"/>
      <c r="AA254" s="367"/>
      <c r="AB254" s="368"/>
      <c r="AC254" s="390"/>
      <c r="AD254" s="82">
        <f t="shared" si="7"/>
        <v>1</v>
      </c>
      <c r="AE254" s="398"/>
      <c r="AF254" s="395"/>
      <c r="AG254" s="414"/>
    </row>
    <row r="255" spans="1:33" ht="48" x14ac:dyDescent="0.2">
      <c r="A255" s="678"/>
      <c r="B255" s="678"/>
      <c r="C255" s="678"/>
      <c r="D255" s="678"/>
      <c r="E255" s="678"/>
      <c r="F255" s="678"/>
      <c r="G255" s="678"/>
      <c r="H255" s="678"/>
      <c r="I255" s="131" t="s">
        <v>643</v>
      </c>
      <c r="J255" s="93" t="s">
        <v>644</v>
      </c>
      <c r="K255" s="114" t="s">
        <v>270</v>
      </c>
      <c r="L255" s="20" t="s">
        <v>574</v>
      </c>
      <c r="M255" s="12" t="s">
        <v>645</v>
      </c>
      <c r="N255" s="12">
        <v>3</v>
      </c>
      <c r="O255" s="386"/>
      <c r="P255" s="387"/>
      <c r="Q255" s="387"/>
      <c r="R255" s="388"/>
      <c r="S255" s="227"/>
      <c r="T255" s="228"/>
      <c r="U255" s="79"/>
      <c r="V255" s="139">
        <v>3</v>
      </c>
      <c r="W255" s="367"/>
      <c r="X255" s="367"/>
      <c r="Y255" s="367"/>
      <c r="Z255" s="367"/>
      <c r="AA255" s="367"/>
      <c r="AB255" s="368"/>
      <c r="AC255" s="390"/>
      <c r="AD255" s="82">
        <f t="shared" si="7"/>
        <v>1</v>
      </c>
      <c r="AE255" s="398"/>
      <c r="AF255" s="395"/>
      <c r="AG255" s="414"/>
    </row>
    <row r="256" spans="1:33" ht="48" x14ac:dyDescent="0.2">
      <c r="A256" s="678"/>
      <c r="B256" s="678"/>
      <c r="C256" s="678"/>
      <c r="D256" s="678"/>
      <c r="E256" s="678"/>
      <c r="F256" s="678"/>
      <c r="G256" s="678"/>
      <c r="H256" s="678"/>
      <c r="I256" s="131" t="s">
        <v>646</v>
      </c>
      <c r="J256" s="93" t="s">
        <v>647</v>
      </c>
      <c r="K256" s="20" t="s">
        <v>270</v>
      </c>
      <c r="L256" s="20" t="s">
        <v>566</v>
      </c>
      <c r="M256" s="12" t="s">
        <v>648</v>
      </c>
      <c r="N256" s="12">
        <v>5</v>
      </c>
      <c r="O256" s="386"/>
      <c r="P256" s="387"/>
      <c r="Q256" s="387"/>
      <c r="R256" s="388"/>
      <c r="S256" s="227"/>
      <c r="T256" s="228"/>
      <c r="U256" s="79"/>
      <c r="V256" s="139">
        <v>5</v>
      </c>
      <c r="W256" s="367"/>
      <c r="X256" s="367"/>
      <c r="Y256" s="367"/>
      <c r="Z256" s="367"/>
      <c r="AA256" s="367"/>
      <c r="AB256" s="368"/>
      <c r="AC256" s="390"/>
      <c r="AD256" s="82">
        <f t="shared" si="7"/>
        <v>1</v>
      </c>
      <c r="AE256" s="398"/>
      <c r="AF256" s="395"/>
      <c r="AG256" s="414"/>
    </row>
    <row r="257" spans="1:33" ht="48.75" thickBot="1" x14ac:dyDescent="0.25">
      <c r="A257" s="678"/>
      <c r="B257" s="678"/>
      <c r="C257" s="678"/>
      <c r="D257" s="678"/>
      <c r="E257" s="678"/>
      <c r="F257" s="678"/>
      <c r="G257" s="678"/>
      <c r="H257" s="678"/>
      <c r="I257" s="131" t="s">
        <v>649</v>
      </c>
      <c r="J257" s="93" t="s">
        <v>650</v>
      </c>
      <c r="K257" s="114" t="s">
        <v>270</v>
      </c>
      <c r="L257" s="20" t="s">
        <v>566</v>
      </c>
      <c r="M257" s="12" t="s">
        <v>651</v>
      </c>
      <c r="N257" s="12">
        <v>20</v>
      </c>
      <c r="O257" s="386"/>
      <c r="P257" s="387"/>
      <c r="Q257" s="387"/>
      <c r="R257" s="388"/>
      <c r="S257" s="227"/>
      <c r="T257" s="228"/>
      <c r="U257" s="79"/>
      <c r="V257" s="139">
        <v>20</v>
      </c>
      <c r="W257" s="367"/>
      <c r="X257" s="367"/>
      <c r="Y257" s="367"/>
      <c r="Z257" s="367"/>
      <c r="AA257" s="367"/>
      <c r="AB257" s="368"/>
      <c r="AC257" s="390"/>
      <c r="AD257" s="82">
        <f t="shared" si="7"/>
        <v>1</v>
      </c>
      <c r="AE257" s="398"/>
      <c r="AF257" s="395"/>
      <c r="AG257" s="415"/>
    </row>
    <row r="258" spans="1:33" ht="13.5" hidden="1" thickBot="1" x14ac:dyDescent="0.25">
      <c r="A258" s="695" t="s">
        <v>59</v>
      </c>
      <c r="B258" s="696"/>
      <c r="C258" s="696"/>
      <c r="D258" s="696"/>
      <c r="E258" s="696"/>
      <c r="F258" s="696"/>
      <c r="G258" s="696"/>
      <c r="H258" s="697"/>
      <c r="I258" s="698"/>
      <c r="J258" s="699"/>
      <c r="K258" s="699"/>
      <c r="L258" s="699"/>
      <c r="M258" s="700"/>
      <c r="N258" s="110"/>
      <c r="O258" s="110"/>
      <c r="P258" s="112">
        <f>+P10+P213</f>
        <v>116653896628</v>
      </c>
      <c r="Q258" s="112">
        <f>+Q10+Q213</f>
        <v>24301208176</v>
      </c>
      <c r="R258" s="112">
        <f>+R10+R213</f>
        <v>115949801598</v>
      </c>
      <c r="S258" s="111"/>
      <c r="T258" s="111"/>
      <c r="U258" s="111"/>
      <c r="V258" s="110"/>
      <c r="W258" s="399">
        <f>+W10+W213</f>
        <v>115049242590</v>
      </c>
      <c r="X258" s="110"/>
      <c r="Y258" s="110" t="e">
        <f>+Y10+Y213</f>
        <v>#VALUE!</v>
      </c>
      <c r="Z258" s="112">
        <f>+Z10+Z213</f>
        <v>0</v>
      </c>
      <c r="AA258" s="112"/>
      <c r="AB258" s="112"/>
      <c r="AC258" s="110"/>
      <c r="AD258" s="113"/>
      <c r="AE258" s="113"/>
      <c r="AF258" s="400"/>
      <c r="AG258" s="401"/>
    </row>
  </sheetData>
  <mergeCells count="332">
    <mergeCell ref="AF8:AF9"/>
    <mergeCell ref="Y8:Y9"/>
    <mergeCell ref="K8:K9"/>
    <mergeCell ref="L8:L9"/>
    <mergeCell ref="A6:G7"/>
    <mergeCell ref="H6:U7"/>
    <mergeCell ref="W6:Z7"/>
    <mergeCell ref="AC6:AF6"/>
    <mergeCell ref="AG6:AG9"/>
    <mergeCell ref="AD7:AF7"/>
    <mergeCell ref="A8:A9"/>
    <mergeCell ref="B8:B9"/>
    <mergeCell ref="C8:C9"/>
    <mergeCell ref="D8:D9"/>
    <mergeCell ref="M8:M9"/>
    <mergeCell ref="N8:N9"/>
    <mergeCell ref="O8:O9"/>
    <mergeCell ref="P8:P9"/>
    <mergeCell ref="E8:E9"/>
    <mergeCell ref="F8:F9"/>
    <mergeCell ref="G8:G9"/>
    <mergeCell ref="H8:H9"/>
    <mergeCell ref="I8:I9"/>
    <mergeCell ref="J8:J9"/>
    <mergeCell ref="AD8:AD9"/>
    <mergeCell ref="AE8:AE9"/>
    <mergeCell ref="Z8:Z9"/>
    <mergeCell ref="AA8:AB8"/>
    <mergeCell ref="AC8:AC9"/>
    <mergeCell ref="Q8:Q9"/>
    <mergeCell ref="R8:R9"/>
    <mergeCell ref="S8:S9"/>
    <mergeCell ref="T8:T9"/>
    <mergeCell ref="U8:U9"/>
    <mergeCell ref="V8:V9"/>
    <mergeCell ref="W8:W9"/>
    <mergeCell ref="X8:X9"/>
    <mergeCell ref="A20:A28"/>
    <mergeCell ref="C20:C28"/>
    <mergeCell ref="D20:D28"/>
    <mergeCell ref="E20:E28"/>
    <mergeCell ref="F20:F28"/>
    <mergeCell ref="A11:A19"/>
    <mergeCell ref="B11:B19"/>
    <mergeCell ref="C11:C19"/>
    <mergeCell ref="D11:D19"/>
    <mergeCell ref="E11:E19"/>
    <mergeCell ref="F11:F19"/>
    <mergeCell ref="G20:G28"/>
    <mergeCell ref="H20:H28"/>
    <mergeCell ref="O21:R28"/>
    <mergeCell ref="W21:AC28"/>
    <mergeCell ref="G29:G35"/>
    <mergeCell ref="H29:H35"/>
    <mergeCell ref="H11:H19"/>
    <mergeCell ref="AG11:AG19"/>
    <mergeCell ref="O12:R19"/>
    <mergeCell ref="W12:AC19"/>
    <mergeCell ref="AE12:AF19"/>
    <mergeCell ref="G11:G19"/>
    <mergeCell ref="G63:G69"/>
    <mergeCell ref="H63:H69"/>
    <mergeCell ref="G70:G76"/>
    <mergeCell ref="H70:H76"/>
    <mergeCell ref="G77:G85"/>
    <mergeCell ref="H77:H85"/>
    <mergeCell ref="G36:G45"/>
    <mergeCell ref="H36:H45"/>
    <mergeCell ref="G46:G55"/>
    <mergeCell ref="H46:H55"/>
    <mergeCell ref="G56:G62"/>
    <mergeCell ref="H56:H62"/>
    <mergeCell ref="F122:F130"/>
    <mergeCell ref="E122:E130"/>
    <mergeCell ref="D122:D130"/>
    <mergeCell ref="C122:C130"/>
    <mergeCell ref="A122:A130"/>
    <mergeCell ref="F131:F139"/>
    <mergeCell ref="E131:E139"/>
    <mergeCell ref="G86:G94"/>
    <mergeCell ref="H86:H94"/>
    <mergeCell ref="G95:G103"/>
    <mergeCell ref="H95:H103"/>
    <mergeCell ref="G104:G112"/>
    <mergeCell ref="H104:H112"/>
    <mergeCell ref="H131:H139"/>
    <mergeCell ref="G140:G147"/>
    <mergeCell ref="H140:H147"/>
    <mergeCell ref="G148:G155"/>
    <mergeCell ref="H148:H155"/>
    <mergeCell ref="G156:G164"/>
    <mergeCell ref="H156:H164"/>
    <mergeCell ref="G113:G121"/>
    <mergeCell ref="H113:H121"/>
    <mergeCell ref="G122:G130"/>
    <mergeCell ref="H122:H130"/>
    <mergeCell ref="G131:G139"/>
    <mergeCell ref="G182:G190"/>
    <mergeCell ref="H182:H190"/>
    <mergeCell ref="O183:R190"/>
    <mergeCell ref="W183:AC190"/>
    <mergeCell ref="G191:G196"/>
    <mergeCell ref="H191:H196"/>
    <mergeCell ref="O192:R196"/>
    <mergeCell ref="W192:AC196"/>
    <mergeCell ref="O166:R174"/>
    <mergeCell ref="W166:AC174"/>
    <mergeCell ref="G175:G181"/>
    <mergeCell ref="H175:H181"/>
    <mergeCell ref="G165:G174"/>
    <mergeCell ref="H165:H174"/>
    <mergeCell ref="O212:R212"/>
    <mergeCell ref="W212:AC212"/>
    <mergeCell ref="F211:F212"/>
    <mergeCell ref="E211:E212"/>
    <mergeCell ref="H232:H238"/>
    <mergeCell ref="H246:H248"/>
    <mergeCell ref="H251:H257"/>
    <mergeCell ref="G197:G202"/>
    <mergeCell ref="H197:H202"/>
    <mergeCell ref="O198:R202"/>
    <mergeCell ref="W198:AC202"/>
    <mergeCell ref="G203:G208"/>
    <mergeCell ref="H203:H208"/>
    <mergeCell ref="O204:R208"/>
    <mergeCell ref="W204:AC208"/>
    <mergeCell ref="AG95:AG103"/>
    <mergeCell ref="AG86:AG94"/>
    <mergeCell ref="AG104:AG112"/>
    <mergeCell ref="AG113:AG121"/>
    <mergeCell ref="AG122:AG130"/>
    <mergeCell ref="AG131:AG139"/>
    <mergeCell ref="A258:H258"/>
    <mergeCell ref="I258:M258"/>
    <mergeCell ref="AG20:AG28"/>
    <mergeCell ref="AG29:AG35"/>
    <mergeCell ref="AG36:AG45"/>
    <mergeCell ref="AG56:AG61"/>
    <mergeCell ref="AG46:AG55"/>
    <mergeCell ref="AG70:AG76"/>
    <mergeCell ref="AG77:AG85"/>
    <mergeCell ref="O215:R219"/>
    <mergeCell ref="AG215:AG219"/>
    <mergeCell ref="A214:A219"/>
    <mergeCell ref="G209:G210"/>
    <mergeCell ref="H209:H210"/>
    <mergeCell ref="O210:R210"/>
    <mergeCell ref="W210:AC210"/>
    <mergeCell ref="G211:G212"/>
    <mergeCell ref="H211:H212"/>
    <mergeCell ref="AG211:AG212"/>
    <mergeCell ref="AG221:AG226"/>
    <mergeCell ref="AG182:AG190"/>
    <mergeCell ref="AG191:AG196"/>
    <mergeCell ref="AG197:AG202"/>
    <mergeCell ref="AG203:AG208"/>
    <mergeCell ref="AG209:AG210"/>
    <mergeCell ref="AG140:AG147"/>
    <mergeCell ref="AG148:AG155"/>
    <mergeCell ref="AG156:AG164"/>
    <mergeCell ref="AG165:AG174"/>
    <mergeCell ref="AG175:AG181"/>
    <mergeCell ref="E29:E35"/>
    <mergeCell ref="F29:F35"/>
    <mergeCell ref="F36:F45"/>
    <mergeCell ref="E36:E45"/>
    <mergeCell ref="D36:D45"/>
    <mergeCell ref="C36:C45"/>
    <mergeCell ref="A36:A45"/>
    <mergeCell ref="F46:F55"/>
    <mergeCell ref="E46:E55"/>
    <mergeCell ref="D46:D55"/>
    <mergeCell ref="C46:C55"/>
    <mergeCell ref="A46:A55"/>
    <mergeCell ref="A29:A35"/>
    <mergeCell ref="C29:C35"/>
    <mergeCell ref="D29:D35"/>
    <mergeCell ref="F56:F62"/>
    <mergeCell ref="E56:E62"/>
    <mergeCell ref="D56:D62"/>
    <mergeCell ref="C56:C62"/>
    <mergeCell ref="A56:A62"/>
    <mergeCell ref="F63:F69"/>
    <mergeCell ref="E63:E69"/>
    <mergeCell ref="D63:D69"/>
    <mergeCell ref="C63:C69"/>
    <mergeCell ref="A63:A69"/>
    <mergeCell ref="F70:F76"/>
    <mergeCell ref="E70:E76"/>
    <mergeCell ref="D70:D76"/>
    <mergeCell ref="C70:C76"/>
    <mergeCell ref="A70:A76"/>
    <mergeCell ref="F77:F85"/>
    <mergeCell ref="E77:E85"/>
    <mergeCell ref="D77:D85"/>
    <mergeCell ref="C77:C85"/>
    <mergeCell ref="A77:A85"/>
    <mergeCell ref="F86:F94"/>
    <mergeCell ref="E86:E94"/>
    <mergeCell ref="D86:D94"/>
    <mergeCell ref="C86:C94"/>
    <mergeCell ref="A86:A94"/>
    <mergeCell ref="F95:F103"/>
    <mergeCell ref="E95:E103"/>
    <mergeCell ref="D95:D103"/>
    <mergeCell ref="C95:C103"/>
    <mergeCell ref="A95:A103"/>
    <mergeCell ref="F104:F112"/>
    <mergeCell ref="E104:E112"/>
    <mergeCell ref="D104:D112"/>
    <mergeCell ref="C104:C112"/>
    <mergeCell ref="A104:A112"/>
    <mergeCell ref="F113:F121"/>
    <mergeCell ref="E113:E121"/>
    <mergeCell ref="D113:D121"/>
    <mergeCell ref="C113:C121"/>
    <mergeCell ref="A113:A121"/>
    <mergeCell ref="F156:F164"/>
    <mergeCell ref="E156:E164"/>
    <mergeCell ref="D156:D164"/>
    <mergeCell ref="C156:C164"/>
    <mergeCell ref="A156:A164"/>
    <mergeCell ref="F165:F174"/>
    <mergeCell ref="E165:E174"/>
    <mergeCell ref="D165:D174"/>
    <mergeCell ref="C165:C174"/>
    <mergeCell ref="A131:A139"/>
    <mergeCell ref="F140:F147"/>
    <mergeCell ref="E140:E147"/>
    <mergeCell ref="D140:D147"/>
    <mergeCell ref="C140:C147"/>
    <mergeCell ref="A140:A147"/>
    <mergeCell ref="F148:F155"/>
    <mergeCell ref="E148:E155"/>
    <mergeCell ref="D148:D155"/>
    <mergeCell ref="C148:C155"/>
    <mergeCell ref="A148:A155"/>
    <mergeCell ref="D131:D139"/>
    <mergeCell ref="C131:C139"/>
    <mergeCell ref="A165:A174"/>
    <mergeCell ref="F175:F181"/>
    <mergeCell ref="E175:E181"/>
    <mergeCell ref="D175:D181"/>
    <mergeCell ref="C175:C181"/>
    <mergeCell ref="A175:A181"/>
    <mergeCell ref="F182:F190"/>
    <mergeCell ref="E182:E190"/>
    <mergeCell ref="D182:D190"/>
    <mergeCell ref="C182:C190"/>
    <mergeCell ref="A182:A190"/>
    <mergeCell ref="F191:F196"/>
    <mergeCell ref="E191:E196"/>
    <mergeCell ref="D191:D196"/>
    <mergeCell ref="C191:C196"/>
    <mergeCell ref="A191:A196"/>
    <mergeCell ref="F197:F202"/>
    <mergeCell ref="E197:E202"/>
    <mergeCell ref="D197:D202"/>
    <mergeCell ref="C197:C202"/>
    <mergeCell ref="A197:A202"/>
    <mergeCell ref="F203:F208"/>
    <mergeCell ref="E203:E208"/>
    <mergeCell ref="D203:D208"/>
    <mergeCell ref="C203:C208"/>
    <mergeCell ref="A203:A208"/>
    <mergeCell ref="F209:F210"/>
    <mergeCell ref="E209:E210"/>
    <mergeCell ref="D209:D210"/>
    <mergeCell ref="C209:C210"/>
    <mergeCell ref="A209:A210"/>
    <mergeCell ref="D211:D212"/>
    <mergeCell ref="C211:C212"/>
    <mergeCell ref="A211:A212"/>
    <mergeCell ref="H214:H219"/>
    <mergeCell ref="B214:B219"/>
    <mergeCell ref="C214:C219"/>
    <mergeCell ref="D214:D219"/>
    <mergeCell ref="E214:E219"/>
    <mergeCell ref="F214:F219"/>
    <mergeCell ref="G214:G219"/>
    <mergeCell ref="A220:A226"/>
    <mergeCell ref="C220:C226"/>
    <mergeCell ref="D220:D226"/>
    <mergeCell ref="E220:E226"/>
    <mergeCell ref="F220:F226"/>
    <mergeCell ref="G220:G226"/>
    <mergeCell ref="H220:H226"/>
    <mergeCell ref="A227:A231"/>
    <mergeCell ref="C227:C231"/>
    <mergeCell ref="D227:D231"/>
    <mergeCell ref="E227:E231"/>
    <mergeCell ref="F227:F231"/>
    <mergeCell ref="G227:G231"/>
    <mergeCell ref="H227:H231"/>
    <mergeCell ref="B232:B238"/>
    <mergeCell ref="C232:C238"/>
    <mergeCell ref="D232:D238"/>
    <mergeCell ref="E232:E238"/>
    <mergeCell ref="F232:F238"/>
    <mergeCell ref="G232:G238"/>
    <mergeCell ref="H239:H245"/>
    <mergeCell ref="A239:A245"/>
    <mergeCell ref="B239:B245"/>
    <mergeCell ref="C239:C245"/>
    <mergeCell ref="D239:D245"/>
    <mergeCell ref="E239:E245"/>
    <mergeCell ref="F239:F245"/>
    <mergeCell ref="G239:G245"/>
    <mergeCell ref="A251:A257"/>
    <mergeCell ref="B251:B257"/>
    <mergeCell ref="C251:C257"/>
    <mergeCell ref="D251:D257"/>
    <mergeCell ref="E251:E257"/>
    <mergeCell ref="F251:F257"/>
    <mergeCell ref="G251:G257"/>
    <mergeCell ref="A1:R5"/>
    <mergeCell ref="A246:A248"/>
    <mergeCell ref="B246:B248"/>
    <mergeCell ref="C246:C248"/>
    <mergeCell ref="D246:D248"/>
    <mergeCell ref="E246:E248"/>
    <mergeCell ref="F246:F248"/>
    <mergeCell ref="G246:G248"/>
    <mergeCell ref="H249:H250"/>
    <mergeCell ref="A249:A250"/>
    <mergeCell ref="B249:B250"/>
    <mergeCell ref="C249:C250"/>
    <mergeCell ref="D249:D250"/>
    <mergeCell ref="E249:E250"/>
    <mergeCell ref="F249:F250"/>
    <mergeCell ref="G249:G250"/>
    <mergeCell ref="A232:A238"/>
  </mergeCells>
  <printOptions horizontalCentered="1" verticalCentered="1"/>
  <pageMargins left="0.25" right="0.25" top="0.75" bottom="0.75" header="0.3" footer="0.3"/>
  <pageSetup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71"/>
  <sheetViews>
    <sheetView zoomScale="70" zoomScaleNormal="70" workbookViewId="0">
      <selection activeCell="A8" sqref="A8:A9"/>
    </sheetView>
  </sheetViews>
  <sheetFormatPr baseColWidth="10" defaultRowHeight="12.75" x14ac:dyDescent="0.2"/>
  <cols>
    <col min="2" max="2" width="0" hidden="1" customWidth="1"/>
    <col min="4" max="4" width="15" customWidth="1"/>
    <col min="8" max="8" width="16" customWidth="1"/>
    <col min="10" max="10" width="37.85546875" customWidth="1"/>
    <col min="11" max="11" width="21" customWidth="1"/>
    <col min="16" max="16" width="21.42578125" customWidth="1"/>
    <col min="18" max="18" width="22.7109375" customWidth="1"/>
    <col min="19" max="33" width="5" hidden="1" customWidth="1"/>
  </cols>
  <sheetData>
    <row r="1" spans="1:33" x14ac:dyDescent="0.2">
      <c r="C1" s="600" t="s">
        <v>882</v>
      </c>
      <c r="D1" s="601"/>
      <c r="E1" s="601"/>
      <c r="F1" s="601"/>
      <c r="G1" s="601"/>
      <c r="H1" s="601"/>
      <c r="I1" s="601"/>
      <c r="J1" s="601"/>
      <c r="K1" s="601"/>
      <c r="L1" s="601"/>
      <c r="M1" s="601"/>
      <c r="N1" s="601"/>
      <c r="O1" s="601"/>
      <c r="P1" s="601"/>
      <c r="Q1" s="601"/>
      <c r="R1" s="601"/>
    </row>
    <row r="2" spans="1:33" x14ac:dyDescent="0.2">
      <c r="C2" s="601"/>
      <c r="D2" s="601"/>
      <c r="E2" s="601"/>
      <c r="F2" s="601"/>
      <c r="G2" s="601"/>
      <c r="H2" s="601"/>
      <c r="I2" s="601"/>
      <c r="J2" s="601"/>
      <c r="K2" s="601"/>
      <c r="L2" s="601"/>
      <c r="M2" s="601"/>
      <c r="N2" s="601"/>
      <c r="O2" s="601"/>
      <c r="P2" s="601"/>
      <c r="Q2" s="601"/>
      <c r="R2" s="601"/>
    </row>
    <row r="3" spans="1:33" x14ac:dyDescent="0.2">
      <c r="C3" s="601"/>
      <c r="D3" s="601"/>
      <c r="E3" s="601"/>
      <c r="F3" s="601"/>
      <c r="G3" s="601"/>
      <c r="H3" s="601"/>
      <c r="I3" s="601"/>
      <c r="J3" s="601"/>
      <c r="K3" s="601"/>
      <c r="L3" s="601"/>
      <c r="M3" s="601"/>
      <c r="N3" s="601"/>
      <c r="O3" s="601"/>
      <c r="P3" s="601"/>
      <c r="Q3" s="601"/>
      <c r="R3" s="601"/>
    </row>
    <row r="4" spans="1:33" x14ac:dyDescent="0.2">
      <c r="C4" s="601"/>
      <c r="D4" s="601"/>
      <c r="E4" s="601"/>
      <c r="F4" s="601"/>
      <c r="G4" s="601"/>
      <c r="H4" s="601"/>
      <c r="I4" s="601"/>
      <c r="J4" s="601"/>
      <c r="K4" s="601"/>
      <c r="L4" s="601"/>
      <c r="M4" s="601"/>
      <c r="N4" s="601"/>
      <c r="O4" s="601"/>
      <c r="P4" s="601"/>
      <c r="Q4" s="601"/>
      <c r="R4" s="601"/>
    </row>
    <row r="5" spans="1:33" ht="13.5" thickBot="1" x14ac:dyDescent="0.25">
      <c r="A5" s="418"/>
      <c r="B5" s="418"/>
      <c r="C5" s="601"/>
      <c r="D5" s="601"/>
      <c r="E5" s="601"/>
      <c r="F5" s="601"/>
      <c r="G5" s="601"/>
      <c r="H5" s="601"/>
      <c r="I5" s="601"/>
      <c r="J5" s="601"/>
      <c r="K5" s="601"/>
      <c r="L5" s="601"/>
      <c r="M5" s="601"/>
      <c r="N5" s="601"/>
      <c r="O5" s="601"/>
      <c r="P5" s="601"/>
      <c r="Q5" s="601"/>
      <c r="R5" s="601"/>
      <c r="S5" s="418"/>
      <c r="T5" s="418"/>
      <c r="U5" s="418"/>
      <c r="V5" s="418"/>
      <c r="W5" s="418"/>
      <c r="X5" s="418"/>
      <c r="Y5" s="418"/>
      <c r="Z5" s="418"/>
      <c r="AA5" s="418"/>
      <c r="AB5" s="418"/>
      <c r="AC5" s="418"/>
      <c r="AD5" s="418"/>
      <c r="AE5" s="418"/>
      <c r="AF5" s="418"/>
      <c r="AG5" s="418"/>
    </row>
    <row r="6" spans="1:33" ht="14.25" thickTop="1" thickBot="1" x14ac:dyDescent="0.25">
      <c r="A6" s="744" t="s">
        <v>12</v>
      </c>
      <c r="B6" s="745"/>
      <c r="C6" s="745"/>
      <c r="D6" s="745"/>
      <c r="E6" s="745"/>
      <c r="F6" s="745"/>
      <c r="G6" s="745"/>
      <c r="H6" s="748" t="s">
        <v>41</v>
      </c>
      <c r="I6" s="749"/>
      <c r="J6" s="749"/>
      <c r="K6" s="749"/>
      <c r="L6" s="749"/>
      <c r="M6" s="749"/>
      <c r="N6" s="749"/>
      <c r="O6" s="749"/>
      <c r="P6" s="749"/>
      <c r="Q6" s="749"/>
      <c r="R6" s="749"/>
      <c r="S6" s="749"/>
      <c r="T6" s="749"/>
      <c r="U6" s="750"/>
      <c r="V6" s="419"/>
      <c r="W6" s="754" t="s">
        <v>24</v>
      </c>
      <c r="X6" s="754"/>
      <c r="Y6" s="755"/>
      <c r="Z6" s="755"/>
      <c r="AA6" s="420"/>
      <c r="AB6" s="420"/>
      <c r="AC6" s="757" t="s">
        <v>43</v>
      </c>
      <c r="AD6" s="758"/>
      <c r="AE6" s="758"/>
      <c r="AF6" s="758"/>
      <c r="AG6" s="759" t="s">
        <v>99</v>
      </c>
    </row>
    <row r="7" spans="1:33" x14ac:dyDescent="0.2">
      <c r="A7" s="746"/>
      <c r="B7" s="747"/>
      <c r="C7" s="747"/>
      <c r="D7" s="747"/>
      <c r="E7" s="747"/>
      <c r="F7" s="747"/>
      <c r="G7" s="747"/>
      <c r="H7" s="751"/>
      <c r="I7" s="752"/>
      <c r="J7" s="752"/>
      <c r="K7" s="752"/>
      <c r="L7" s="752"/>
      <c r="M7" s="752"/>
      <c r="N7" s="752"/>
      <c r="O7" s="752"/>
      <c r="P7" s="752"/>
      <c r="Q7" s="752"/>
      <c r="R7" s="752"/>
      <c r="S7" s="752"/>
      <c r="T7" s="752"/>
      <c r="U7" s="753"/>
      <c r="V7" s="421"/>
      <c r="W7" s="756"/>
      <c r="X7" s="756"/>
      <c r="Y7" s="756"/>
      <c r="Z7" s="756"/>
      <c r="AA7" s="421"/>
      <c r="AB7" s="421"/>
      <c r="AC7" s="422"/>
      <c r="AD7" s="763" t="s">
        <v>42</v>
      </c>
      <c r="AE7" s="764"/>
      <c r="AF7" s="765"/>
      <c r="AG7" s="760"/>
    </row>
    <row r="8" spans="1:33" x14ac:dyDescent="0.2">
      <c r="A8" s="741" t="s">
        <v>25</v>
      </c>
      <c r="B8" s="766" t="s">
        <v>100</v>
      </c>
      <c r="C8" s="768" t="s">
        <v>14</v>
      </c>
      <c r="D8" s="768" t="s">
        <v>13</v>
      </c>
      <c r="E8" s="768" t="s">
        <v>15</v>
      </c>
      <c r="F8" s="768" t="s">
        <v>26</v>
      </c>
      <c r="G8" s="768" t="s">
        <v>85</v>
      </c>
      <c r="H8" s="741" t="s">
        <v>16</v>
      </c>
      <c r="I8" s="743" t="s">
        <v>4</v>
      </c>
      <c r="J8" s="743" t="s">
        <v>23</v>
      </c>
      <c r="K8" s="743" t="s">
        <v>62</v>
      </c>
      <c r="L8" s="743" t="s">
        <v>38</v>
      </c>
      <c r="M8" s="769" t="s">
        <v>63</v>
      </c>
      <c r="N8" s="769" t="s">
        <v>83</v>
      </c>
      <c r="O8" s="769" t="s">
        <v>101</v>
      </c>
      <c r="P8" s="741" t="s">
        <v>66</v>
      </c>
      <c r="Q8" s="769" t="s">
        <v>67</v>
      </c>
      <c r="R8" s="741" t="s">
        <v>68</v>
      </c>
      <c r="S8" s="741" t="s">
        <v>69</v>
      </c>
      <c r="T8" s="741" t="s">
        <v>70</v>
      </c>
      <c r="U8" s="741" t="s">
        <v>19</v>
      </c>
      <c r="V8" s="741" t="s">
        <v>65</v>
      </c>
      <c r="W8" s="741" t="s">
        <v>71</v>
      </c>
      <c r="X8" s="741" t="s">
        <v>72</v>
      </c>
      <c r="Y8" s="741" t="s">
        <v>95</v>
      </c>
      <c r="Z8" s="741" t="s">
        <v>64</v>
      </c>
      <c r="AA8" s="741" t="s">
        <v>98</v>
      </c>
      <c r="AB8" s="741"/>
      <c r="AC8" s="770" t="s">
        <v>89</v>
      </c>
      <c r="AD8" s="770" t="s">
        <v>86</v>
      </c>
      <c r="AE8" s="741" t="s">
        <v>87</v>
      </c>
      <c r="AF8" s="741" t="s">
        <v>88</v>
      </c>
      <c r="AG8" s="761"/>
    </row>
    <row r="9" spans="1:33" ht="84" customHeight="1" thickBot="1" x14ac:dyDescent="0.25">
      <c r="A9" s="741"/>
      <c r="B9" s="767"/>
      <c r="C9" s="768"/>
      <c r="D9" s="768"/>
      <c r="E9" s="768"/>
      <c r="F9" s="768"/>
      <c r="G9" s="768"/>
      <c r="H9" s="741"/>
      <c r="I9" s="743"/>
      <c r="J9" s="743"/>
      <c r="K9" s="743"/>
      <c r="L9" s="743"/>
      <c r="M9" s="769"/>
      <c r="N9" s="769"/>
      <c r="O9" s="769"/>
      <c r="P9" s="741"/>
      <c r="Q9" s="769"/>
      <c r="R9" s="741"/>
      <c r="S9" s="741"/>
      <c r="T9" s="741"/>
      <c r="U9" s="741"/>
      <c r="V9" s="741"/>
      <c r="W9" s="741"/>
      <c r="X9" s="741"/>
      <c r="Y9" s="741"/>
      <c r="Z9" s="741"/>
      <c r="AA9" s="423" t="s">
        <v>96</v>
      </c>
      <c r="AB9" s="423" t="s">
        <v>97</v>
      </c>
      <c r="AC9" s="770"/>
      <c r="AD9" s="770"/>
      <c r="AE9" s="741"/>
      <c r="AF9" s="741"/>
      <c r="AG9" s="762"/>
    </row>
    <row r="10" spans="1:33" ht="54.75" customHeight="1" thickBot="1" x14ac:dyDescent="0.25">
      <c r="A10" s="572"/>
      <c r="B10" s="432"/>
      <c r="C10" s="573"/>
      <c r="D10" s="573"/>
      <c r="E10" s="573"/>
      <c r="F10" s="574"/>
      <c r="G10" s="574"/>
      <c r="H10" s="572"/>
      <c r="I10" s="425">
        <v>1</v>
      </c>
      <c r="J10" s="424" t="s">
        <v>31</v>
      </c>
      <c r="K10" s="426"/>
      <c r="L10" s="426"/>
      <c r="M10" s="170">
        <f>+M11+M16+M21</f>
        <v>476</v>
      </c>
      <c r="N10" s="427"/>
      <c r="O10" s="170">
        <f>+O11+O16+O21+O26+O31+O34+O37+O42+O47+O50+O55+O60+O65+O70+O75+O80+O85+O90+O95+O100+O105+O110+O115+O118+O123+O128+O133+O138+O143+O148+O153+O158+O163</f>
        <v>17407</v>
      </c>
      <c r="P10" s="170">
        <f>+P11+P16+P21+P26+P31+P34+P37+P42+P47+P50+P55+P60+P65+P70+P75+P80+P85+P90+P95+P100+P105+P110+P115+P118+P123+P128+P133+P138+P143+P148+P153+P158+P163</f>
        <v>16656040303</v>
      </c>
      <c r="Q10" s="170">
        <f>+Q11+Q16+Q21</f>
        <v>0</v>
      </c>
      <c r="R10" s="170">
        <f>+R11+R16+R21+R26+R31+R34+R37+R42+R47+R50+R55+R60+R65+R70+R75+R80+R85+R90+R95+R100+R105+R110+R115+R118+R123+R128+R133+R138+R143+R148+R153+R158+R163</f>
        <v>22958714868</v>
      </c>
      <c r="S10" s="428">
        <v>42736</v>
      </c>
      <c r="T10" s="429">
        <v>43100</v>
      </c>
      <c r="U10" s="430">
        <f>ROUND((T10-S10)/7,0)</f>
        <v>52</v>
      </c>
      <c r="V10" s="170">
        <f>+V11+V16+V21+V26+V31+V34+V37+V42+V47+V50+V55+V60+V65+V70+V75+V80+V85+V90+V95+V100+V105+V110+V115+V118+V123+V128+V133+V138+V143+V148+V153+V158+V163</f>
        <v>400</v>
      </c>
      <c r="W10" s="172">
        <f>+W11+W16+W21+W26+W31+W34+W37+W42+W47+W50+W55+W60+W65+W70+W75+W80+W85+W90+W95+W100+W105+W110+W115+W118+W123+W128+W133+W138+W143+W148+W153+W158+W163</f>
        <v>16656040303</v>
      </c>
      <c r="X10" s="172">
        <f>SUM(X11,X21)</f>
        <v>0</v>
      </c>
      <c r="Y10" s="431" t="s">
        <v>27</v>
      </c>
      <c r="Z10" s="172">
        <f>SUM(Z11,Z21)</f>
        <v>17008</v>
      </c>
      <c r="AA10" s="428">
        <v>42736</v>
      </c>
      <c r="AB10" s="429">
        <v>43100</v>
      </c>
      <c r="AC10" s="432">
        <v>0</v>
      </c>
      <c r="AD10" s="433">
        <f>+V10/M10</f>
        <v>0.84033613445378152</v>
      </c>
      <c r="AE10" s="434">
        <f>+Z10/O10</f>
        <v>0.97707818693629001</v>
      </c>
      <c r="AF10" s="435">
        <f>+W10/R10</f>
        <v>0.72547790234614973</v>
      </c>
      <c r="AG10" s="436"/>
    </row>
    <row r="11" spans="1:33" ht="54.75" customHeight="1" thickBot="1" x14ac:dyDescent="0.25">
      <c r="A11" s="737" t="s">
        <v>883</v>
      </c>
      <c r="B11" s="737"/>
      <c r="C11" s="737" t="s">
        <v>884</v>
      </c>
      <c r="D11" s="737" t="s">
        <v>264</v>
      </c>
      <c r="E11" s="737" t="s">
        <v>140</v>
      </c>
      <c r="F11" s="737" t="s">
        <v>22</v>
      </c>
      <c r="G11" s="737" t="s">
        <v>886</v>
      </c>
      <c r="H11" s="737" t="s">
        <v>885</v>
      </c>
      <c r="I11" s="437" t="s">
        <v>90</v>
      </c>
      <c r="J11" s="438" t="s">
        <v>653</v>
      </c>
      <c r="K11" s="169" t="s">
        <v>654</v>
      </c>
      <c r="L11" s="439" t="s">
        <v>17</v>
      </c>
      <c r="M11" s="440">
        <v>106</v>
      </c>
      <c r="N11" s="169" t="s">
        <v>655</v>
      </c>
      <c r="O11" s="169">
        <v>17007</v>
      </c>
      <c r="P11" s="169">
        <v>925151599</v>
      </c>
      <c r="Q11" s="169"/>
      <c r="R11" s="121">
        <f>925151599+244219419</f>
        <v>1169371018</v>
      </c>
      <c r="S11" s="428">
        <v>42577</v>
      </c>
      <c r="T11" s="429">
        <v>43008</v>
      </c>
      <c r="U11" s="160">
        <f>ROUND((T11-S11)/7,0)</f>
        <v>62</v>
      </c>
      <c r="V11" s="169"/>
      <c r="W11" s="171">
        <v>925151599</v>
      </c>
      <c r="X11" s="441">
        <v>0</v>
      </c>
      <c r="Y11" s="442" t="s">
        <v>656</v>
      </c>
      <c r="Z11" s="173">
        <v>17007</v>
      </c>
      <c r="AA11" s="428">
        <v>42577</v>
      </c>
      <c r="AB11" s="429">
        <v>43008</v>
      </c>
      <c r="AC11" s="443">
        <v>0</v>
      </c>
      <c r="AD11" s="444">
        <f>+V11/M11</f>
        <v>0</v>
      </c>
      <c r="AE11" s="445">
        <f>+Z11/O11</f>
        <v>1</v>
      </c>
      <c r="AF11" s="175">
        <f>+W11/R11</f>
        <v>0.7911531795805119</v>
      </c>
      <c r="AG11" s="771"/>
    </row>
    <row r="12" spans="1:33" ht="54.75" customHeight="1" thickBot="1" x14ac:dyDescent="0.25">
      <c r="A12" s="738"/>
      <c r="B12" s="737"/>
      <c r="C12" s="738"/>
      <c r="D12" s="738"/>
      <c r="E12" s="738"/>
      <c r="F12" s="737"/>
      <c r="G12" s="738"/>
      <c r="H12" s="738"/>
      <c r="I12" s="446" t="s">
        <v>91</v>
      </c>
      <c r="J12" s="447" t="s">
        <v>657</v>
      </c>
      <c r="K12" s="448"/>
      <c r="L12" s="449" t="s">
        <v>17</v>
      </c>
      <c r="M12" s="450">
        <v>1</v>
      </c>
      <c r="N12" s="560" t="s">
        <v>658</v>
      </c>
      <c r="O12" s="773" t="s">
        <v>84</v>
      </c>
      <c r="P12" s="774"/>
      <c r="Q12" s="774"/>
      <c r="R12" s="775"/>
      <c r="S12" s="428">
        <v>42461</v>
      </c>
      <c r="T12" s="429">
        <v>42551</v>
      </c>
      <c r="U12" s="13">
        <f>ROUND((T12-S12)/7,0)</f>
        <v>13</v>
      </c>
      <c r="V12" s="451">
        <v>1</v>
      </c>
      <c r="W12" s="779" t="s">
        <v>84</v>
      </c>
      <c r="X12" s="779"/>
      <c r="Y12" s="779"/>
      <c r="Z12" s="779"/>
      <c r="AA12" s="779"/>
      <c r="AB12" s="779"/>
      <c r="AC12" s="780"/>
      <c r="AD12" s="452"/>
      <c r="AE12" s="783"/>
      <c r="AF12" s="784"/>
      <c r="AG12" s="772"/>
    </row>
    <row r="13" spans="1:33" ht="54.75" customHeight="1" thickBot="1" x14ac:dyDescent="0.25">
      <c r="A13" s="738"/>
      <c r="B13" s="737"/>
      <c r="C13" s="738"/>
      <c r="D13" s="738"/>
      <c r="E13" s="738"/>
      <c r="F13" s="737"/>
      <c r="G13" s="738"/>
      <c r="H13" s="738"/>
      <c r="I13" s="453" t="s">
        <v>92</v>
      </c>
      <c r="J13" s="447" t="s">
        <v>659</v>
      </c>
      <c r="K13" s="448"/>
      <c r="L13" s="449" t="s">
        <v>17</v>
      </c>
      <c r="M13" s="450">
        <v>1</v>
      </c>
      <c r="N13" s="560" t="s">
        <v>660</v>
      </c>
      <c r="O13" s="776"/>
      <c r="P13" s="777"/>
      <c r="Q13" s="777"/>
      <c r="R13" s="778"/>
      <c r="S13" s="428"/>
      <c r="T13" s="429"/>
      <c r="U13" s="14">
        <f>ROUND((T13-S13)/7,0)</f>
        <v>0</v>
      </c>
      <c r="V13" s="454">
        <v>1</v>
      </c>
      <c r="W13" s="779"/>
      <c r="X13" s="779"/>
      <c r="Y13" s="779"/>
      <c r="Z13" s="779"/>
      <c r="AA13" s="779"/>
      <c r="AB13" s="779"/>
      <c r="AC13" s="780"/>
      <c r="AD13" s="452"/>
      <c r="AE13" s="785"/>
      <c r="AF13" s="786"/>
      <c r="AG13" s="772"/>
    </row>
    <row r="14" spans="1:33" ht="54.75" customHeight="1" thickBot="1" x14ac:dyDescent="0.25">
      <c r="A14" s="738"/>
      <c r="B14" s="737"/>
      <c r="C14" s="738"/>
      <c r="D14" s="738"/>
      <c r="E14" s="738"/>
      <c r="F14" s="737"/>
      <c r="G14" s="738"/>
      <c r="H14" s="738"/>
      <c r="I14" s="446" t="s">
        <v>93</v>
      </c>
      <c r="J14" s="455" t="s">
        <v>661</v>
      </c>
      <c r="K14" s="448"/>
      <c r="L14" s="449" t="s">
        <v>662</v>
      </c>
      <c r="M14" s="450">
        <v>62</v>
      </c>
      <c r="N14" s="560" t="s">
        <v>663</v>
      </c>
      <c r="O14" s="776"/>
      <c r="P14" s="777"/>
      <c r="Q14" s="777"/>
      <c r="R14" s="778"/>
      <c r="S14" s="428"/>
      <c r="T14" s="429"/>
      <c r="U14" s="14">
        <f t="shared" ref="U14:U169" si="0">ROUND((T14-S14)/7,0)</f>
        <v>0</v>
      </c>
      <c r="V14" s="454" t="s">
        <v>664</v>
      </c>
      <c r="W14" s="779"/>
      <c r="X14" s="779"/>
      <c r="Y14" s="779"/>
      <c r="Z14" s="779"/>
      <c r="AA14" s="779"/>
      <c r="AB14" s="779"/>
      <c r="AC14" s="780"/>
      <c r="AD14" s="452"/>
      <c r="AE14" s="785"/>
      <c r="AF14" s="786"/>
      <c r="AG14" s="772"/>
    </row>
    <row r="15" spans="1:33" ht="54.75" customHeight="1" thickBot="1" x14ac:dyDescent="0.25">
      <c r="A15" s="738"/>
      <c r="B15" s="737"/>
      <c r="C15" s="738"/>
      <c r="D15" s="738"/>
      <c r="E15" s="738"/>
      <c r="F15" s="737"/>
      <c r="G15" s="738"/>
      <c r="H15" s="738"/>
      <c r="I15" s="446" t="s">
        <v>94</v>
      </c>
      <c r="J15" s="456" t="s">
        <v>665</v>
      </c>
      <c r="K15" s="448"/>
      <c r="L15" s="449" t="s">
        <v>666</v>
      </c>
      <c r="M15" s="450">
        <v>42</v>
      </c>
      <c r="N15" s="560" t="s">
        <v>667</v>
      </c>
      <c r="O15" s="776"/>
      <c r="P15" s="777"/>
      <c r="Q15" s="777"/>
      <c r="R15" s="778"/>
      <c r="S15" s="428"/>
      <c r="T15" s="429"/>
      <c r="U15" s="14">
        <f t="shared" si="0"/>
        <v>0</v>
      </c>
      <c r="V15" s="454" t="s">
        <v>668</v>
      </c>
      <c r="W15" s="781"/>
      <c r="X15" s="781"/>
      <c r="Y15" s="781"/>
      <c r="Z15" s="781"/>
      <c r="AA15" s="781"/>
      <c r="AB15" s="781"/>
      <c r="AC15" s="782"/>
      <c r="AD15" s="452"/>
      <c r="AE15" s="787"/>
      <c r="AF15" s="788"/>
      <c r="AG15" s="772"/>
    </row>
    <row r="16" spans="1:33" ht="54.75" customHeight="1" thickBot="1" x14ac:dyDescent="0.25">
      <c r="A16" s="789" t="s">
        <v>883</v>
      </c>
      <c r="B16" s="457"/>
      <c r="C16" s="737" t="s">
        <v>884</v>
      </c>
      <c r="D16" s="737" t="s">
        <v>264</v>
      </c>
      <c r="E16" s="737" t="s">
        <v>140</v>
      </c>
      <c r="F16" s="737" t="s">
        <v>22</v>
      </c>
      <c r="G16" s="737" t="s">
        <v>886</v>
      </c>
      <c r="H16" s="737" t="s">
        <v>885</v>
      </c>
      <c r="I16" s="458" t="s">
        <v>73</v>
      </c>
      <c r="J16" s="459" t="s">
        <v>669</v>
      </c>
      <c r="K16" s="169" t="s">
        <v>654</v>
      </c>
      <c r="L16" s="439" t="s">
        <v>17</v>
      </c>
      <c r="M16" s="460">
        <v>369</v>
      </c>
      <c r="N16" s="169" t="s">
        <v>655</v>
      </c>
      <c r="O16" s="461">
        <v>369</v>
      </c>
      <c r="P16" s="169">
        <v>579979153</v>
      </c>
      <c r="Q16" s="462"/>
      <c r="R16" s="121">
        <v>568379153</v>
      </c>
      <c r="S16" s="428">
        <v>42592</v>
      </c>
      <c r="T16" s="429">
        <v>43017</v>
      </c>
      <c r="U16" s="160">
        <f>ROUND((T16-S16)/7,0)</f>
        <v>61</v>
      </c>
      <c r="V16" s="463">
        <v>369</v>
      </c>
      <c r="W16" s="464">
        <v>579979153</v>
      </c>
      <c r="X16" s="464"/>
      <c r="Y16" s="442" t="s">
        <v>670</v>
      </c>
      <c r="Z16" s="155">
        <v>369</v>
      </c>
      <c r="AA16" s="428">
        <v>42592</v>
      </c>
      <c r="AB16" s="429">
        <v>43017</v>
      </c>
      <c r="AC16" s="465">
        <v>0</v>
      </c>
      <c r="AD16" s="444">
        <f>+V16/M16</f>
        <v>1</v>
      </c>
      <c r="AE16" s="466">
        <f>+Z16/O16</f>
        <v>1</v>
      </c>
      <c r="AF16" s="467">
        <f>+W16/R16</f>
        <v>1.0204089117955386</v>
      </c>
      <c r="AG16" s="468"/>
    </row>
    <row r="17" spans="1:33" ht="54.75" customHeight="1" thickBot="1" x14ac:dyDescent="0.25">
      <c r="A17" s="790"/>
      <c r="B17" s="469"/>
      <c r="C17" s="738"/>
      <c r="D17" s="738"/>
      <c r="E17" s="738"/>
      <c r="F17" s="737"/>
      <c r="G17" s="738"/>
      <c r="H17" s="738"/>
      <c r="I17" s="470" t="s">
        <v>74</v>
      </c>
      <c r="J17" s="447" t="s">
        <v>657</v>
      </c>
      <c r="K17" s="448"/>
      <c r="L17" s="449" t="s">
        <v>17</v>
      </c>
      <c r="M17" s="450">
        <v>1</v>
      </c>
      <c r="N17" s="471"/>
      <c r="O17" s="791" t="s">
        <v>84</v>
      </c>
      <c r="P17" s="792"/>
      <c r="Q17" s="792"/>
      <c r="R17" s="792"/>
      <c r="S17" s="428"/>
      <c r="T17" s="429"/>
      <c r="U17" s="161">
        <f t="shared" ref="U17:U20" si="1">ROUND((T17-S17)/7,0)</f>
        <v>0</v>
      </c>
      <c r="V17" s="471"/>
      <c r="W17" s="795" t="s">
        <v>84</v>
      </c>
      <c r="X17" s="796"/>
      <c r="Y17" s="796"/>
      <c r="Z17" s="796"/>
      <c r="AA17" s="796"/>
      <c r="AB17" s="796"/>
      <c r="AC17" s="797"/>
      <c r="AD17" s="472"/>
      <c r="AE17" s="473"/>
      <c r="AF17" s="473"/>
      <c r="AG17" s="801"/>
    </row>
    <row r="18" spans="1:33" ht="54.75" customHeight="1" thickBot="1" x14ac:dyDescent="0.25">
      <c r="A18" s="790"/>
      <c r="B18" s="469"/>
      <c r="C18" s="738"/>
      <c r="D18" s="738"/>
      <c r="E18" s="738"/>
      <c r="F18" s="737"/>
      <c r="G18" s="738"/>
      <c r="H18" s="738"/>
      <c r="I18" s="470" t="s">
        <v>75</v>
      </c>
      <c r="J18" s="447" t="s">
        <v>659</v>
      </c>
      <c r="K18" s="448"/>
      <c r="L18" s="449" t="s">
        <v>17</v>
      </c>
      <c r="M18" s="450">
        <v>1</v>
      </c>
      <c r="N18" s="471"/>
      <c r="O18" s="793"/>
      <c r="P18" s="794"/>
      <c r="Q18" s="794"/>
      <c r="R18" s="794"/>
      <c r="S18" s="428"/>
      <c r="T18" s="429"/>
      <c r="U18" s="161">
        <f t="shared" si="1"/>
        <v>0</v>
      </c>
      <c r="V18" s="471"/>
      <c r="W18" s="798"/>
      <c r="X18" s="799"/>
      <c r="Y18" s="799"/>
      <c r="Z18" s="799"/>
      <c r="AA18" s="799"/>
      <c r="AB18" s="799"/>
      <c r="AC18" s="800"/>
      <c r="AD18" s="472"/>
      <c r="AE18" s="473"/>
      <c r="AF18" s="473"/>
      <c r="AG18" s="802"/>
    </row>
    <row r="19" spans="1:33" ht="54.75" customHeight="1" thickBot="1" x14ac:dyDescent="0.25">
      <c r="A19" s="790"/>
      <c r="B19" s="469"/>
      <c r="C19" s="738"/>
      <c r="D19" s="738"/>
      <c r="E19" s="738"/>
      <c r="F19" s="737"/>
      <c r="G19" s="738"/>
      <c r="H19" s="738"/>
      <c r="I19" s="470" t="s">
        <v>76</v>
      </c>
      <c r="J19" s="455" t="s">
        <v>661</v>
      </c>
      <c r="K19" s="448"/>
      <c r="L19" s="449" t="s">
        <v>662</v>
      </c>
      <c r="M19" s="450">
        <v>62</v>
      </c>
      <c r="N19" s="471"/>
      <c r="O19" s="793"/>
      <c r="P19" s="794"/>
      <c r="Q19" s="794"/>
      <c r="R19" s="794"/>
      <c r="S19" s="428"/>
      <c r="T19" s="429"/>
      <c r="U19" s="161">
        <f t="shared" si="1"/>
        <v>0</v>
      </c>
      <c r="V19" s="471"/>
      <c r="W19" s="798"/>
      <c r="X19" s="799"/>
      <c r="Y19" s="799"/>
      <c r="Z19" s="799"/>
      <c r="AA19" s="799"/>
      <c r="AB19" s="799"/>
      <c r="AC19" s="800"/>
      <c r="AD19" s="472"/>
      <c r="AE19" s="473"/>
      <c r="AF19" s="473"/>
      <c r="AG19" s="802"/>
    </row>
    <row r="20" spans="1:33" ht="54.75" customHeight="1" thickBot="1" x14ac:dyDescent="0.25">
      <c r="A20" s="790"/>
      <c r="B20" s="469"/>
      <c r="C20" s="738"/>
      <c r="D20" s="738"/>
      <c r="E20" s="738"/>
      <c r="F20" s="737"/>
      <c r="G20" s="738"/>
      <c r="H20" s="738"/>
      <c r="I20" s="470" t="s">
        <v>77</v>
      </c>
      <c r="J20" s="456" t="s">
        <v>665</v>
      </c>
      <c r="K20" s="448"/>
      <c r="L20" s="449" t="s">
        <v>666</v>
      </c>
      <c r="M20" s="450">
        <v>30</v>
      </c>
      <c r="N20" s="471"/>
      <c r="O20" s="793"/>
      <c r="P20" s="794"/>
      <c r="Q20" s="794"/>
      <c r="R20" s="794"/>
      <c r="S20" s="428"/>
      <c r="T20" s="429"/>
      <c r="U20" s="161">
        <f t="shared" si="1"/>
        <v>0</v>
      </c>
      <c r="V20" s="471"/>
      <c r="W20" s="798"/>
      <c r="X20" s="799"/>
      <c r="Y20" s="799"/>
      <c r="Z20" s="799"/>
      <c r="AA20" s="799"/>
      <c r="AB20" s="799"/>
      <c r="AC20" s="800"/>
      <c r="AD20" s="472"/>
      <c r="AE20" s="473"/>
      <c r="AF20" s="473"/>
      <c r="AG20" s="802"/>
    </row>
    <row r="21" spans="1:33" ht="54.75" customHeight="1" thickBot="1" x14ac:dyDescent="0.25">
      <c r="A21" s="737" t="s">
        <v>883</v>
      </c>
      <c r="B21" s="575"/>
      <c r="C21" s="737" t="s">
        <v>884</v>
      </c>
      <c r="D21" s="737" t="s">
        <v>264</v>
      </c>
      <c r="E21" s="737" t="s">
        <v>140</v>
      </c>
      <c r="F21" s="737" t="s">
        <v>22</v>
      </c>
      <c r="G21" s="737" t="s">
        <v>886</v>
      </c>
      <c r="H21" s="737" t="s">
        <v>885</v>
      </c>
      <c r="I21" s="475" t="s">
        <v>671</v>
      </c>
      <c r="J21" s="459" t="s">
        <v>672</v>
      </c>
      <c r="K21" s="169" t="s">
        <v>654</v>
      </c>
      <c r="L21" s="476" t="s">
        <v>17</v>
      </c>
      <c r="M21" s="460">
        <v>1</v>
      </c>
      <c r="N21" s="460" t="s">
        <v>673</v>
      </c>
      <c r="O21" s="461">
        <v>1</v>
      </c>
      <c r="P21" s="461">
        <v>5400000</v>
      </c>
      <c r="Q21" s="462"/>
      <c r="R21" s="121">
        <v>60000000</v>
      </c>
      <c r="S21" s="428">
        <v>42632</v>
      </c>
      <c r="T21" s="429">
        <v>42786</v>
      </c>
      <c r="U21" s="38">
        <f>ROUND((T21-S21)/7,0)</f>
        <v>22</v>
      </c>
      <c r="V21" s="169">
        <v>1</v>
      </c>
      <c r="W21" s="217">
        <v>5400000</v>
      </c>
      <c r="X21" s="217"/>
      <c r="Y21" s="442" t="s">
        <v>674</v>
      </c>
      <c r="Z21" s="157">
        <v>1</v>
      </c>
      <c r="AA21" s="428">
        <v>42632</v>
      </c>
      <c r="AB21" s="429">
        <v>42786</v>
      </c>
      <c r="AC21" s="477">
        <v>0</v>
      </c>
      <c r="AD21" s="444">
        <f>+V21/M21</f>
        <v>1</v>
      </c>
      <c r="AE21" s="466">
        <f>+Z21/O21</f>
        <v>1</v>
      </c>
      <c r="AF21" s="478">
        <f>+W21/R21</f>
        <v>0.09</v>
      </c>
      <c r="AG21" s="479"/>
    </row>
    <row r="22" spans="1:33" ht="54.75" customHeight="1" thickBot="1" x14ac:dyDescent="0.25">
      <c r="A22" s="738"/>
      <c r="B22" s="576"/>
      <c r="C22" s="738"/>
      <c r="D22" s="738"/>
      <c r="E22" s="738"/>
      <c r="F22" s="737"/>
      <c r="G22" s="738"/>
      <c r="H22" s="738"/>
      <c r="I22" s="446" t="s">
        <v>78</v>
      </c>
      <c r="J22" s="447" t="s">
        <v>657</v>
      </c>
      <c r="K22" s="448"/>
      <c r="L22" s="449" t="s">
        <v>17</v>
      </c>
      <c r="M22" s="450">
        <v>1</v>
      </c>
      <c r="N22" s="480"/>
      <c r="O22" s="791" t="s">
        <v>84</v>
      </c>
      <c r="P22" s="805"/>
      <c r="Q22" s="805"/>
      <c r="R22" s="806"/>
      <c r="S22" s="428"/>
      <c r="T22" s="429"/>
      <c r="U22" s="13">
        <f>ROUND((T22-S22)/7,0)</f>
        <v>0</v>
      </c>
      <c r="V22" s="481"/>
      <c r="W22" s="810" t="s">
        <v>84</v>
      </c>
      <c r="X22" s="810"/>
      <c r="Y22" s="810"/>
      <c r="Z22" s="810"/>
      <c r="AA22" s="810"/>
      <c r="AB22" s="810"/>
      <c r="AC22" s="811"/>
      <c r="AD22" s="482"/>
      <c r="AE22" s="483"/>
      <c r="AF22" s="484"/>
      <c r="AG22" s="803"/>
    </row>
    <row r="23" spans="1:33" ht="54.75" customHeight="1" thickBot="1" x14ac:dyDescent="0.25">
      <c r="A23" s="738"/>
      <c r="B23" s="576"/>
      <c r="C23" s="738"/>
      <c r="D23" s="738"/>
      <c r="E23" s="738"/>
      <c r="F23" s="737"/>
      <c r="G23" s="738"/>
      <c r="H23" s="738"/>
      <c r="I23" s="453" t="s">
        <v>79</v>
      </c>
      <c r="J23" s="447" t="s">
        <v>659</v>
      </c>
      <c r="K23" s="448"/>
      <c r="L23" s="449" t="s">
        <v>17</v>
      </c>
      <c r="M23" s="450">
        <v>1</v>
      </c>
      <c r="N23" s="471"/>
      <c r="O23" s="807"/>
      <c r="P23" s="808"/>
      <c r="Q23" s="808"/>
      <c r="R23" s="809"/>
      <c r="S23" s="428"/>
      <c r="T23" s="429"/>
      <c r="U23" s="14">
        <f>ROUND((T23-S23)/7,0)</f>
        <v>0</v>
      </c>
      <c r="V23" s="485"/>
      <c r="W23" s="812"/>
      <c r="X23" s="812"/>
      <c r="Y23" s="812"/>
      <c r="Z23" s="812"/>
      <c r="AA23" s="812"/>
      <c r="AB23" s="812"/>
      <c r="AC23" s="813"/>
      <c r="AD23" s="472"/>
      <c r="AE23" s="473"/>
      <c r="AF23" s="486"/>
      <c r="AG23" s="804"/>
    </row>
    <row r="24" spans="1:33" ht="54.75" customHeight="1" thickBot="1" x14ac:dyDescent="0.25">
      <c r="A24" s="738"/>
      <c r="B24" s="576"/>
      <c r="C24" s="738"/>
      <c r="D24" s="738"/>
      <c r="E24" s="738"/>
      <c r="F24" s="737"/>
      <c r="G24" s="738"/>
      <c r="H24" s="738"/>
      <c r="I24" s="446" t="s">
        <v>80</v>
      </c>
      <c r="J24" s="455" t="s">
        <v>661</v>
      </c>
      <c r="K24" s="448"/>
      <c r="L24" s="449" t="s">
        <v>612</v>
      </c>
      <c r="M24" s="450">
        <v>5</v>
      </c>
      <c r="N24" s="471"/>
      <c r="O24" s="807"/>
      <c r="P24" s="808"/>
      <c r="Q24" s="808"/>
      <c r="R24" s="809"/>
      <c r="S24" s="428"/>
      <c r="T24" s="429"/>
      <c r="U24" s="14">
        <f t="shared" ref="U24:U25" si="2">ROUND((T24-S24)/7,0)</f>
        <v>0</v>
      </c>
      <c r="V24" s="485"/>
      <c r="W24" s="812"/>
      <c r="X24" s="812"/>
      <c r="Y24" s="812"/>
      <c r="Z24" s="812"/>
      <c r="AA24" s="812"/>
      <c r="AB24" s="812"/>
      <c r="AC24" s="813"/>
      <c r="AD24" s="472"/>
      <c r="AE24" s="473"/>
      <c r="AF24" s="486"/>
      <c r="AG24" s="804"/>
    </row>
    <row r="25" spans="1:33" ht="54.75" customHeight="1" thickBot="1" x14ac:dyDescent="0.25">
      <c r="A25" s="738"/>
      <c r="B25" s="576"/>
      <c r="C25" s="738"/>
      <c r="D25" s="738"/>
      <c r="E25" s="738"/>
      <c r="F25" s="737"/>
      <c r="G25" s="738"/>
      <c r="H25" s="738"/>
      <c r="I25" s="453" t="s">
        <v>81</v>
      </c>
      <c r="J25" s="456" t="s">
        <v>665</v>
      </c>
      <c r="K25" s="448"/>
      <c r="L25" s="449" t="s">
        <v>17</v>
      </c>
      <c r="M25" s="450">
        <v>1</v>
      </c>
      <c r="N25" s="471"/>
      <c r="O25" s="807"/>
      <c r="P25" s="808"/>
      <c r="Q25" s="808"/>
      <c r="R25" s="809"/>
      <c r="S25" s="428"/>
      <c r="T25" s="429"/>
      <c r="U25" s="14">
        <f t="shared" si="2"/>
        <v>0</v>
      </c>
      <c r="V25" s="485"/>
      <c r="W25" s="812"/>
      <c r="X25" s="812"/>
      <c r="Y25" s="812"/>
      <c r="Z25" s="812"/>
      <c r="AA25" s="812"/>
      <c r="AB25" s="812"/>
      <c r="AC25" s="813"/>
      <c r="AD25" s="472"/>
      <c r="AE25" s="473"/>
      <c r="AF25" s="486"/>
      <c r="AG25" s="804"/>
    </row>
    <row r="26" spans="1:33" ht="54.75" customHeight="1" thickBot="1" x14ac:dyDescent="0.25">
      <c r="A26" s="737" t="s">
        <v>883</v>
      </c>
      <c r="B26" s="575"/>
      <c r="C26" s="737" t="s">
        <v>884</v>
      </c>
      <c r="D26" s="737" t="s">
        <v>264</v>
      </c>
      <c r="E26" s="737" t="s">
        <v>140</v>
      </c>
      <c r="F26" s="737" t="s">
        <v>22</v>
      </c>
      <c r="G26" s="737" t="s">
        <v>886</v>
      </c>
      <c r="H26" s="737" t="s">
        <v>885</v>
      </c>
      <c r="I26" s="458" t="s">
        <v>675</v>
      </c>
      <c r="J26" s="459" t="s">
        <v>676</v>
      </c>
      <c r="K26" s="169" t="s">
        <v>654</v>
      </c>
      <c r="L26" s="439" t="s">
        <v>17</v>
      </c>
      <c r="M26" s="460">
        <v>1</v>
      </c>
      <c r="N26" s="460" t="s">
        <v>673</v>
      </c>
      <c r="O26" s="461">
        <v>1</v>
      </c>
      <c r="P26" s="169">
        <v>5400000</v>
      </c>
      <c r="Q26" s="462"/>
      <c r="R26" s="121">
        <v>60000000</v>
      </c>
      <c r="S26" s="428">
        <v>42633</v>
      </c>
      <c r="T26" s="429">
        <v>42796</v>
      </c>
      <c r="U26" s="160">
        <f>ROUND((T26-S26)/7,0)</f>
        <v>23</v>
      </c>
      <c r="V26" s="463">
        <v>1</v>
      </c>
      <c r="W26" s="464">
        <v>5400000</v>
      </c>
      <c r="X26" s="464"/>
      <c r="Y26" s="442" t="s">
        <v>674</v>
      </c>
      <c r="Z26" s="155">
        <v>1</v>
      </c>
      <c r="AA26" s="428">
        <v>42632</v>
      </c>
      <c r="AB26" s="429">
        <v>42786</v>
      </c>
      <c r="AC26" s="465">
        <v>0</v>
      </c>
      <c r="AD26" s="444">
        <f>+V26/M26</f>
        <v>1</v>
      </c>
      <c r="AE26" s="487">
        <f>+Z26/O26</f>
        <v>1</v>
      </c>
      <c r="AF26" s="467">
        <f>+W26/R26</f>
        <v>0.09</v>
      </c>
      <c r="AG26" s="468"/>
    </row>
    <row r="27" spans="1:33" ht="54.75" customHeight="1" thickBot="1" x14ac:dyDescent="0.25">
      <c r="A27" s="738"/>
      <c r="B27" s="576"/>
      <c r="C27" s="738"/>
      <c r="D27" s="738"/>
      <c r="E27" s="738"/>
      <c r="F27" s="737"/>
      <c r="G27" s="738"/>
      <c r="H27" s="738"/>
      <c r="I27" s="446" t="s">
        <v>677</v>
      </c>
      <c r="J27" s="447" t="s">
        <v>657</v>
      </c>
      <c r="K27" s="448"/>
      <c r="L27" s="449" t="s">
        <v>17</v>
      </c>
      <c r="M27" s="450">
        <v>1</v>
      </c>
      <c r="N27" s="480"/>
      <c r="O27" s="791"/>
      <c r="P27" s="805"/>
      <c r="Q27" s="805"/>
      <c r="R27" s="806"/>
      <c r="S27" s="428"/>
      <c r="T27" s="429"/>
      <c r="U27" s="13"/>
      <c r="V27" s="481"/>
      <c r="W27" s="810"/>
      <c r="X27" s="810"/>
      <c r="Y27" s="810"/>
      <c r="Z27" s="810"/>
      <c r="AA27" s="810"/>
      <c r="AB27" s="810"/>
      <c r="AC27" s="811"/>
      <c r="AD27" s="482"/>
      <c r="AE27" s="483"/>
      <c r="AF27" s="484"/>
      <c r="AG27" s="803"/>
    </row>
    <row r="28" spans="1:33" ht="54.75" customHeight="1" thickBot="1" x14ac:dyDescent="0.25">
      <c r="A28" s="738"/>
      <c r="B28" s="576"/>
      <c r="C28" s="738"/>
      <c r="D28" s="738"/>
      <c r="E28" s="738"/>
      <c r="F28" s="737"/>
      <c r="G28" s="738"/>
      <c r="H28" s="738"/>
      <c r="I28" s="446" t="s">
        <v>678</v>
      </c>
      <c r="J28" s="447" t="s">
        <v>659</v>
      </c>
      <c r="K28" s="448"/>
      <c r="L28" s="449" t="s">
        <v>17</v>
      </c>
      <c r="M28" s="450">
        <v>1</v>
      </c>
      <c r="N28" s="471"/>
      <c r="O28" s="807"/>
      <c r="P28" s="808"/>
      <c r="Q28" s="808"/>
      <c r="R28" s="809"/>
      <c r="S28" s="428"/>
      <c r="T28" s="429"/>
      <c r="U28" s="14"/>
      <c r="V28" s="485"/>
      <c r="W28" s="812"/>
      <c r="X28" s="812"/>
      <c r="Y28" s="812"/>
      <c r="Z28" s="812"/>
      <c r="AA28" s="812"/>
      <c r="AB28" s="812"/>
      <c r="AC28" s="813"/>
      <c r="AD28" s="472"/>
      <c r="AE28" s="473"/>
      <c r="AF28" s="486"/>
      <c r="AG28" s="804"/>
    </row>
    <row r="29" spans="1:33" ht="54.75" customHeight="1" thickBot="1" x14ac:dyDescent="0.25">
      <c r="A29" s="738"/>
      <c r="B29" s="576"/>
      <c r="C29" s="738"/>
      <c r="D29" s="738"/>
      <c r="E29" s="738"/>
      <c r="F29" s="737"/>
      <c r="G29" s="738"/>
      <c r="H29" s="738"/>
      <c r="I29" s="446" t="s">
        <v>679</v>
      </c>
      <c r="J29" s="455" t="s">
        <v>661</v>
      </c>
      <c r="K29" s="448"/>
      <c r="L29" s="449" t="s">
        <v>612</v>
      </c>
      <c r="M29" s="450">
        <v>6</v>
      </c>
      <c r="N29" s="471"/>
      <c r="O29" s="807"/>
      <c r="P29" s="808"/>
      <c r="Q29" s="808"/>
      <c r="R29" s="809"/>
      <c r="S29" s="428"/>
      <c r="T29" s="429"/>
      <c r="U29" s="14"/>
      <c r="V29" s="485"/>
      <c r="W29" s="812"/>
      <c r="X29" s="812"/>
      <c r="Y29" s="812"/>
      <c r="Z29" s="812"/>
      <c r="AA29" s="812"/>
      <c r="AB29" s="812"/>
      <c r="AC29" s="813"/>
      <c r="AD29" s="472"/>
      <c r="AE29" s="473"/>
      <c r="AF29" s="486"/>
      <c r="AG29" s="804"/>
    </row>
    <row r="30" spans="1:33" ht="54.75" customHeight="1" thickBot="1" x14ac:dyDescent="0.25">
      <c r="A30" s="738"/>
      <c r="B30" s="576"/>
      <c r="C30" s="738"/>
      <c r="D30" s="738"/>
      <c r="E30" s="738"/>
      <c r="F30" s="737"/>
      <c r="G30" s="738"/>
      <c r="H30" s="738"/>
      <c r="I30" s="446" t="s">
        <v>680</v>
      </c>
      <c r="J30" s="456" t="s">
        <v>665</v>
      </c>
      <c r="K30" s="448"/>
      <c r="L30" s="449" t="s">
        <v>17</v>
      </c>
      <c r="M30" s="450">
        <v>1</v>
      </c>
      <c r="N30" s="471"/>
      <c r="O30" s="807"/>
      <c r="P30" s="808"/>
      <c r="Q30" s="808"/>
      <c r="R30" s="809"/>
      <c r="S30" s="428"/>
      <c r="T30" s="429"/>
      <c r="U30" s="14"/>
      <c r="V30" s="485"/>
      <c r="W30" s="812"/>
      <c r="X30" s="812"/>
      <c r="Y30" s="812"/>
      <c r="Z30" s="812"/>
      <c r="AA30" s="812"/>
      <c r="AB30" s="812"/>
      <c r="AC30" s="813"/>
      <c r="AD30" s="472"/>
      <c r="AE30" s="473"/>
      <c r="AF30" s="486"/>
      <c r="AG30" s="804"/>
    </row>
    <row r="31" spans="1:33" ht="54.75" customHeight="1" thickBot="1" x14ac:dyDescent="0.25">
      <c r="A31" s="737" t="s">
        <v>883</v>
      </c>
      <c r="B31" s="575"/>
      <c r="C31" s="737" t="s">
        <v>887</v>
      </c>
      <c r="D31" s="737" t="s">
        <v>264</v>
      </c>
      <c r="E31" s="737" t="s">
        <v>140</v>
      </c>
      <c r="F31" s="737" t="s">
        <v>22</v>
      </c>
      <c r="G31" s="737" t="s">
        <v>888</v>
      </c>
      <c r="H31" s="737" t="s">
        <v>885</v>
      </c>
      <c r="I31" s="458" t="s">
        <v>111</v>
      </c>
      <c r="J31" s="459" t="s">
        <v>681</v>
      </c>
      <c r="K31" s="169" t="s">
        <v>654</v>
      </c>
      <c r="L31" s="439" t="s">
        <v>17</v>
      </c>
      <c r="M31" s="460">
        <v>1</v>
      </c>
      <c r="N31" s="460" t="s">
        <v>682</v>
      </c>
      <c r="O31" s="461">
        <v>1</v>
      </c>
      <c r="P31" s="169">
        <v>41428570</v>
      </c>
      <c r="Q31" s="462"/>
      <c r="R31" s="121">
        <v>58000000</v>
      </c>
      <c r="S31" s="428">
        <v>42636</v>
      </c>
      <c r="T31" s="429">
        <v>43038</v>
      </c>
      <c r="U31" s="160">
        <f>ROUND((T31-S31)/7,0)</f>
        <v>57</v>
      </c>
      <c r="V31" s="463">
        <v>1</v>
      </c>
      <c r="W31" s="464">
        <v>41428570</v>
      </c>
      <c r="X31" s="464"/>
      <c r="Y31" s="442" t="s">
        <v>683</v>
      </c>
      <c r="Z31" s="155">
        <v>1</v>
      </c>
      <c r="AA31" s="428">
        <v>42636</v>
      </c>
      <c r="AB31" s="429">
        <v>43038</v>
      </c>
      <c r="AC31" s="465">
        <v>0</v>
      </c>
      <c r="AD31" s="444">
        <f>+V31/M31</f>
        <v>1</v>
      </c>
      <c r="AE31" s="487">
        <f>+Z31/O31</f>
        <v>1</v>
      </c>
      <c r="AF31" s="467">
        <f>+W31/R31</f>
        <v>0.71428568965517236</v>
      </c>
      <c r="AG31" s="468"/>
    </row>
    <row r="32" spans="1:33" ht="54.75" customHeight="1" thickBot="1" x14ac:dyDescent="0.25">
      <c r="A32" s="738"/>
      <c r="B32" s="576"/>
      <c r="C32" s="738"/>
      <c r="D32" s="738"/>
      <c r="E32" s="738"/>
      <c r="F32" s="738"/>
      <c r="G32" s="738"/>
      <c r="H32" s="738"/>
      <c r="I32" s="446" t="s">
        <v>684</v>
      </c>
      <c r="J32" s="447" t="s">
        <v>657</v>
      </c>
      <c r="K32" s="448"/>
      <c r="L32" s="449" t="s">
        <v>17</v>
      </c>
      <c r="M32" s="450">
        <v>1</v>
      </c>
      <c r="N32" s="480"/>
      <c r="O32" s="791"/>
      <c r="P32" s="805"/>
      <c r="Q32" s="805"/>
      <c r="R32" s="806"/>
      <c r="S32" s="428"/>
      <c r="T32" s="429"/>
      <c r="U32" s="13"/>
      <c r="V32" s="481"/>
      <c r="W32" s="810"/>
      <c r="X32" s="810"/>
      <c r="Y32" s="810"/>
      <c r="Z32" s="810"/>
      <c r="AA32" s="810"/>
      <c r="AB32" s="810"/>
      <c r="AC32" s="811"/>
      <c r="AD32" s="482"/>
      <c r="AE32" s="483"/>
      <c r="AF32" s="484"/>
      <c r="AG32" s="803"/>
    </row>
    <row r="33" spans="1:33" ht="54.75" customHeight="1" thickBot="1" x14ac:dyDescent="0.25">
      <c r="A33" s="738"/>
      <c r="B33" s="576"/>
      <c r="C33" s="738"/>
      <c r="D33" s="738"/>
      <c r="E33" s="738"/>
      <c r="F33" s="738"/>
      <c r="G33" s="738"/>
      <c r="H33" s="738"/>
      <c r="I33" s="446" t="s">
        <v>685</v>
      </c>
      <c r="J33" s="447" t="s">
        <v>659</v>
      </c>
      <c r="K33" s="448"/>
      <c r="L33" s="449" t="s">
        <v>17</v>
      </c>
      <c r="M33" s="450">
        <v>1</v>
      </c>
      <c r="N33" s="471"/>
      <c r="O33" s="807"/>
      <c r="P33" s="808"/>
      <c r="Q33" s="808"/>
      <c r="R33" s="809"/>
      <c r="S33" s="428"/>
      <c r="T33" s="429"/>
      <c r="U33" s="14"/>
      <c r="V33" s="485"/>
      <c r="W33" s="812"/>
      <c r="X33" s="812"/>
      <c r="Y33" s="812"/>
      <c r="Z33" s="812"/>
      <c r="AA33" s="812"/>
      <c r="AB33" s="812"/>
      <c r="AC33" s="813"/>
      <c r="AD33" s="472"/>
      <c r="AE33" s="473"/>
      <c r="AF33" s="486"/>
      <c r="AG33" s="804"/>
    </row>
    <row r="34" spans="1:33" ht="54.75" customHeight="1" thickBot="1" x14ac:dyDescent="0.25">
      <c r="A34" s="737" t="s">
        <v>883</v>
      </c>
      <c r="B34" s="575"/>
      <c r="C34" s="737" t="s">
        <v>887</v>
      </c>
      <c r="D34" s="737" t="s">
        <v>264</v>
      </c>
      <c r="E34" s="737" t="s">
        <v>140</v>
      </c>
      <c r="F34" s="737" t="s">
        <v>22</v>
      </c>
      <c r="G34" s="737" t="s">
        <v>888</v>
      </c>
      <c r="H34" s="737" t="s">
        <v>885</v>
      </c>
      <c r="I34" s="458" t="s">
        <v>112</v>
      </c>
      <c r="J34" s="459" t="s">
        <v>686</v>
      </c>
      <c r="K34" s="169" t="s">
        <v>654</v>
      </c>
      <c r="L34" s="439" t="s">
        <v>17</v>
      </c>
      <c r="M34" s="463">
        <v>1</v>
      </c>
      <c r="N34" s="460" t="s">
        <v>673</v>
      </c>
      <c r="O34" s="461">
        <v>1</v>
      </c>
      <c r="P34" s="461">
        <v>5400000</v>
      </c>
      <c r="Q34" s="462"/>
      <c r="R34" s="121">
        <v>60000000</v>
      </c>
      <c r="S34" s="428">
        <v>42636</v>
      </c>
      <c r="T34" s="429">
        <v>42844</v>
      </c>
      <c r="U34" s="160">
        <f>ROUND((T34-S34)/7,0)</f>
        <v>30</v>
      </c>
      <c r="V34" s="169">
        <v>1</v>
      </c>
      <c r="W34" s="217">
        <v>5400000</v>
      </c>
      <c r="X34" s="217"/>
      <c r="Y34" s="442" t="s">
        <v>687</v>
      </c>
      <c r="Z34" s="157">
        <v>1</v>
      </c>
      <c r="AA34" s="428">
        <v>42636</v>
      </c>
      <c r="AB34" s="429">
        <v>43038</v>
      </c>
      <c r="AC34" s="465">
        <v>0</v>
      </c>
      <c r="AD34" s="444">
        <f>+V34/M34</f>
        <v>1</v>
      </c>
      <c r="AE34" s="487">
        <f>+Z34/O34</f>
        <v>1</v>
      </c>
      <c r="AF34" s="467">
        <f>+W34/R34</f>
        <v>0.09</v>
      </c>
      <c r="AG34" s="479"/>
    </row>
    <row r="35" spans="1:33" ht="54.75" customHeight="1" thickBot="1" x14ac:dyDescent="0.25">
      <c r="A35" s="738"/>
      <c r="B35" s="576"/>
      <c r="C35" s="738"/>
      <c r="D35" s="738"/>
      <c r="E35" s="738"/>
      <c r="F35" s="738"/>
      <c r="G35" s="738"/>
      <c r="H35" s="738"/>
      <c r="I35" s="446" t="s">
        <v>688</v>
      </c>
      <c r="J35" s="447" t="s">
        <v>657</v>
      </c>
      <c r="K35" s="448"/>
      <c r="L35" s="449" t="s">
        <v>17</v>
      </c>
      <c r="M35" s="450">
        <v>1</v>
      </c>
      <c r="N35" s="480"/>
      <c r="O35" s="791"/>
      <c r="P35" s="805"/>
      <c r="Q35" s="805"/>
      <c r="R35" s="806"/>
      <c r="S35" s="428"/>
      <c r="T35" s="429"/>
      <c r="U35" s="13"/>
      <c r="V35" s="481"/>
      <c r="W35" s="810"/>
      <c r="X35" s="810"/>
      <c r="Y35" s="810"/>
      <c r="Z35" s="810"/>
      <c r="AA35" s="810"/>
      <c r="AB35" s="810"/>
      <c r="AC35" s="811"/>
      <c r="AD35" s="482"/>
      <c r="AE35" s="483"/>
      <c r="AF35" s="484"/>
      <c r="AG35" s="803"/>
    </row>
    <row r="36" spans="1:33" ht="54.75" customHeight="1" thickBot="1" x14ac:dyDescent="0.25">
      <c r="A36" s="738"/>
      <c r="B36" s="576"/>
      <c r="C36" s="738"/>
      <c r="D36" s="738"/>
      <c r="E36" s="738"/>
      <c r="F36" s="738"/>
      <c r="G36" s="738"/>
      <c r="H36" s="738"/>
      <c r="I36" s="446" t="s">
        <v>689</v>
      </c>
      <c r="J36" s="447" t="s">
        <v>659</v>
      </c>
      <c r="K36" s="448"/>
      <c r="L36" s="449" t="s">
        <v>17</v>
      </c>
      <c r="M36" s="450">
        <v>1</v>
      </c>
      <c r="N36" s="471"/>
      <c r="O36" s="807"/>
      <c r="P36" s="808"/>
      <c r="Q36" s="808"/>
      <c r="R36" s="809"/>
      <c r="S36" s="428"/>
      <c r="T36" s="429"/>
      <c r="U36" s="14"/>
      <c r="V36" s="485"/>
      <c r="W36" s="812"/>
      <c r="X36" s="812"/>
      <c r="Y36" s="812"/>
      <c r="Z36" s="812"/>
      <c r="AA36" s="812"/>
      <c r="AB36" s="812"/>
      <c r="AC36" s="813"/>
      <c r="AD36" s="472"/>
      <c r="AE36" s="473"/>
      <c r="AF36" s="486"/>
      <c r="AG36" s="804"/>
    </row>
    <row r="37" spans="1:33" ht="54.75" customHeight="1" thickBot="1" x14ac:dyDescent="0.25">
      <c r="A37" s="737" t="s">
        <v>883</v>
      </c>
      <c r="B37" s="575"/>
      <c r="C37" s="737" t="s">
        <v>884</v>
      </c>
      <c r="D37" s="737" t="s">
        <v>264</v>
      </c>
      <c r="E37" s="737" t="s">
        <v>140</v>
      </c>
      <c r="F37" s="737" t="s">
        <v>22</v>
      </c>
      <c r="G37" s="737" t="s">
        <v>886</v>
      </c>
      <c r="H37" s="737" t="s">
        <v>885</v>
      </c>
      <c r="I37" s="458" t="s">
        <v>690</v>
      </c>
      <c r="J37" s="459" t="s">
        <v>691</v>
      </c>
      <c r="K37" s="169" t="s">
        <v>654</v>
      </c>
      <c r="L37" s="439" t="s">
        <v>17</v>
      </c>
      <c r="M37" s="463">
        <v>1</v>
      </c>
      <c r="N37" s="460" t="s">
        <v>673</v>
      </c>
      <c r="O37" s="461">
        <v>1</v>
      </c>
      <c r="P37" s="461">
        <v>6120000</v>
      </c>
      <c r="Q37" s="462"/>
      <c r="R37" s="121">
        <v>68000000</v>
      </c>
      <c r="S37" s="428">
        <v>42639</v>
      </c>
      <c r="T37" s="429">
        <v>42786</v>
      </c>
      <c r="U37" s="160">
        <f>ROUND((T37-S37)/7,0)</f>
        <v>21</v>
      </c>
      <c r="V37" s="169">
        <v>1</v>
      </c>
      <c r="W37" s="217">
        <v>6120000</v>
      </c>
      <c r="X37" s="217"/>
      <c r="Y37" s="442" t="s">
        <v>692</v>
      </c>
      <c r="Z37" s="157">
        <v>1</v>
      </c>
      <c r="AA37" s="428">
        <v>42639</v>
      </c>
      <c r="AB37" s="429">
        <v>42786</v>
      </c>
      <c r="AC37" s="477">
        <v>0</v>
      </c>
      <c r="AD37" s="444">
        <f>+V37/M37</f>
        <v>1</v>
      </c>
      <c r="AE37" s="487">
        <f>+Z37/O37</f>
        <v>1</v>
      </c>
      <c r="AF37" s="467">
        <f>+W37/R37</f>
        <v>0.09</v>
      </c>
      <c r="AG37" s="479"/>
    </row>
    <row r="38" spans="1:33" ht="54.75" customHeight="1" thickBot="1" x14ac:dyDescent="0.25">
      <c r="A38" s="738"/>
      <c r="B38" s="576"/>
      <c r="C38" s="738"/>
      <c r="D38" s="738"/>
      <c r="E38" s="738"/>
      <c r="F38" s="737"/>
      <c r="G38" s="738"/>
      <c r="H38" s="738"/>
      <c r="I38" s="446" t="s">
        <v>693</v>
      </c>
      <c r="J38" s="447" t="s">
        <v>657</v>
      </c>
      <c r="K38" s="448"/>
      <c r="L38" s="449" t="s">
        <v>17</v>
      </c>
      <c r="M38" s="450">
        <v>1</v>
      </c>
      <c r="N38" s="480"/>
      <c r="O38" s="791"/>
      <c r="P38" s="805"/>
      <c r="Q38" s="805"/>
      <c r="R38" s="806"/>
      <c r="S38" s="428"/>
      <c r="T38" s="429"/>
      <c r="U38" s="13"/>
      <c r="V38" s="481"/>
      <c r="W38" s="810"/>
      <c r="X38" s="810"/>
      <c r="Y38" s="810"/>
      <c r="Z38" s="810"/>
      <c r="AA38" s="810"/>
      <c r="AB38" s="810"/>
      <c r="AC38" s="811"/>
      <c r="AD38" s="482"/>
      <c r="AE38" s="483"/>
      <c r="AF38" s="484"/>
      <c r="AG38" s="803"/>
    </row>
    <row r="39" spans="1:33" ht="54.75" customHeight="1" thickBot="1" x14ac:dyDescent="0.25">
      <c r="A39" s="738"/>
      <c r="B39" s="576"/>
      <c r="C39" s="738"/>
      <c r="D39" s="738"/>
      <c r="E39" s="738"/>
      <c r="F39" s="737"/>
      <c r="G39" s="738"/>
      <c r="H39" s="738"/>
      <c r="I39" s="446" t="s">
        <v>694</v>
      </c>
      <c r="J39" s="447" t="s">
        <v>659</v>
      </c>
      <c r="K39" s="448"/>
      <c r="L39" s="449" t="s">
        <v>17</v>
      </c>
      <c r="M39" s="450">
        <v>1</v>
      </c>
      <c r="N39" s="471"/>
      <c r="O39" s="807"/>
      <c r="P39" s="808"/>
      <c r="Q39" s="808"/>
      <c r="R39" s="809"/>
      <c r="S39" s="428"/>
      <c r="T39" s="429"/>
      <c r="U39" s="14"/>
      <c r="V39" s="485"/>
      <c r="W39" s="812"/>
      <c r="X39" s="812"/>
      <c r="Y39" s="812"/>
      <c r="Z39" s="812"/>
      <c r="AA39" s="812"/>
      <c r="AB39" s="812"/>
      <c r="AC39" s="813"/>
      <c r="AD39" s="472"/>
      <c r="AE39" s="473"/>
      <c r="AF39" s="486"/>
      <c r="AG39" s="804"/>
    </row>
    <row r="40" spans="1:33" ht="54.75" customHeight="1" thickBot="1" x14ac:dyDescent="0.25">
      <c r="A40" s="738"/>
      <c r="B40" s="576"/>
      <c r="C40" s="738"/>
      <c r="D40" s="738"/>
      <c r="E40" s="738"/>
      <c r="F40" s="737"/>
      <c r="G40" s="738"/>
      <c r="H40" s="738"/>
      <c r="I40" s="446" t="s">
        <v>695</v>
      </c>
      <c r="J40" s="455" t="s">
        <v>661</v>
      </c>
      <c r="K40" s="448"/>
      <c r="L40" s="449" t="s">
        <v>612</v>
      </c>
      <c r="M40" s="450">
        <v>5</v>
      </c>
      <c r="N40" s="471"/>
      <c r="O40" s="807"/>
      <c r="P40" s="808"/>
      <c r="Q40" s="808"/>
      <c r="R40" s="809"/>
      <c r="S40" s="428"/>
      <c r="T40" s="429"/>
      <c r="U40" s="14"/>
      <c r="V40" s="485"/>
      <c r="W40" s="812"/>
      <c r="X40" s="812"/>
      <c r="Y40" s="812"/>
      <c r="Z40" s="812"/>
      <c r="AA40" s="812"/>
      <c r="AB40" s="812"/>
      <c r="AC40" s="813"/>
      <c r="AD40" s="472"/>
      <c r="AE40" s="473"/>
      <c r="AF40" s="486"/>
      <c r="AG40" s="804"/>
    </row>
    <row r="41" spans="1:33" ht="54.75" customHeight="1" thickBot="1" x14ac:dyDescent="0.25">
      <c r="A41" s="738"/>
      <c r="B41" s="576"/>
      <c r="C41" s="738"/>
      <c r="D41" s="738"/>
      <c r="E41" s="738"/>
      <c r="F41" s="737"/>
      <c r="G41" s="738"/>
      <c r="H41" s="738"/>
      <c r="I41" s="446" t="s">
        <v>696</v>
      </c>
      <c r="J41" s="456" t="s">
        <v>665</v>
      </c>
      <c r="K41" s="448"/>
      <c r="L41" s="449" t="s">
        <v>17</v>
      </c>
      <c r="M41" s="450">
        <v>1</v>
      </c>
      <c r="N41" s="471"/>
      <c r="O41" s="807"/>
      <c r="P41" s="808"/>
      <c r="Q41" s="808"/>
      <c r="R41" s="809"/>
      <c r="S41" s="428"/>
      <c r="T41" s="429"/>
      <c r="U41" s="14"/>
      <c r="V41" s="485"/>
      <c r="W41" s="812"/>
      <c r="X41" s="812"/>
      <c r="Y41" s="812"/>
      <c r="Z41" s="812"/>
      <c r="AA41" s="812"/>
      <c r="AB41" s="812"/>
      <c r="AC41" s="813"/>
      <c r="AD41" s="472"/>
      <c r="AE41" s="473"/>
      <c r="AF41" s="486"/>
      <c r="AG41" s="804"/>
    </row>
    <row r="42" spans="1:33" ht="54.75" customHeight="1" thickBot="1" x14ac:dyDescent="0.25">
      <c r="A42" s="737" t="s">
        <v>883</v>
      </c>
      <c r="B42" s="575"/>
      <c r="C42" s="737" t="s">
        <v>884</v>
      </c>
      <c r="D42" s="737" t="s">
        <v>264</v>
      </c>
      <c r="E42" s="737" t="s">
        <v>140</v>
      </c>
      <c r="F42" s="737" t="s">
        <v>22</v>
      </c>
      <c r="G42" s="737" t="s">
        <v>886</v>
      </c>
      <c r="H42" s="737" t="s">
        <v>885</v>
      </c>
      <c r="I42" s="458" t="s">
        <v>697</v>
      </c>
      <c r="J42" s="459" t="s">
        <v>698</v>
      </c>
      <c r="K42" s="169" t="s">
        <v>654</v>
      </c>
      <c r="L42" s="439" t="s">
        <v>17</v>
      </c>
      <c r="M42" s="463">
        <v>1</v>
      </c>
      <c r="N42" s="460" t="s">
        <v>673</v>
      </c>
      <c r="O42" s="461">
        <v>1</v>
      </c>
      <c r="P42" s="461">
        <v>2693522236</v>
      </c>
      <c r="Q42" s="462"/>
      <c r="R42" s="121">
        <v>8102000000</v>
      </c>
      <c r="S42" s="428">
        <v>42646</v>
      </c>
      <c r="T42" s="429">
        <v>43038</v>
      </c>
      <c r="U42" s="160">
        <f>ROUND((T42-S42)/7,0)</f>
        <v>56</v>
      </c>
      <c r="V42" s="169">
        <v>1</v>
      </c>
      <c r="W42" s="217">
        <v>2693522236</v>
      </c>
      <c r="X42" s="217"/>
      <c r="Y42" s="442" t="s">
        <v>699</v>
      </c>
      <c r="Z42" s="157">
        <v>1</v>
      </c>
      <c r="AA42" s="428">
        <v>42646</v>
      </c>
      <c r="AB42" s="429">
        <v>43038</v>
      </c>
      <c r="AC42" s="477">
        <v>0</v>
      </c>
      <c r="AD42" s="444">
        <f>+V42/M42</f>
        <v>1</v>
      </c>
      <c r="AE42" s="487">
        <f>+Z42/O42</f>
        <v>1</v>
      </c>
      <c r="AF42" s="467">
        <f>+W42/R42</f>
        <v>0.33245152258701555</v>
      </c>
      <c r="AG42" s="479"/>
    </row>
    <row r="43" spans="1:33" ht="54.75" customHeight="1" thickBot="1" x14ac:dyDescent="0.25">
      <c r="A43" s="738"/>
      <c r="B43" s="576"/>
      <c r="C43" s="738"/>
      <c r="D43" s="738"/>
      <c r="E43" s="738"/>
      <c r="F43" s="737"/>
      <c r="G43" s="738"/>
      <c r="H43" s="738"/>
      <c r="I43" s="446" t="s">
        <v>700</v>
      </c>
      <c r="J43" s="447" t="s">
        <v>657</v>
      </c>
      <c r="K43" s="448"/>
      <c r="L43" s="449" t="s">
        <v>17</v>
      </c>
      <c r="M43" s="450">
        <v>1</v>
      </c>
      <c r="N43" s="480"/>
      <c r="O43" s="791"/>
      <c r="P43" s="805"/>
      <c r="Q43" s="805"/>
      <c r="R43" s="806"/>
      <c r="S43" s="428"/>
      <c r="T43" s="429"/>
      <c r="U43" s="13"/>
      <c r="V43" s="481"/>
      <c r="W43" s="810"/>
      <c r="X43" s="810"/>
      <c r="Y43" s="810"/>
      <c r="Z43" s="810"/>
      <c r="AA43" s="810"/>
      <c r="AB43" s="810"/>
      <c r="AC43" s="811"/>
      <c r="AD43" s="482"/>
      <c r="AE43" s="483"/>
      <c r="AF43" s="484"/>
      <c r="AG43" s="803"/>
    </row>
    <row r="44" spans="1:33" ht="54.75" customHeight="1" thickBot="1" x14ac:dyDescent="0.25">
      <c r="A44" s="738"/>
      <c r="B44" s="576"/>
      <c r="C44" s="738"/>
      <c r="D44" s="738"/>
      <c r="E44" s="738"/>
      <c r="F44" s="737"/>
      <c r="G44" s="738"/>
      <c r="H44" s="738"/>
      <c r="I44" s="446" t="s">
        <v>701</v>
      </c>
      <c r="J44" s="447" t="s">
        <v>659</v>
      </c>
      <c r="K44" s="448"/>
      <c r="L44" s="449" t="s">
        <v>17</v>
      </c>
      <c r="M44" s="450">
        <v>1</v>
      </c>
      <c r="N44" s="471"/>
      <c r="O44" s="807"/>
      <c r="P44" s="808"/>
      <c r="Q44" s="808"/>
      <c r="R44" s="809"/>
      <c r="S44" s="428"/>
      <c r="T44" s="429"/>
      <c r="U44" s="14"/>
      <c r="V44" s="485"/>
      <c r="W44" s="812"/>
      <c r="X44" s="812"/>
      <c r="Y44" s="812"/>
      <c r="Z44" s="812"/>
      <c r="AA44" s="812"/>
      <c r="AB44" s="812"/>
      <c r="AC44" s="813"/>
      <c r="AD44" s="472"/>
      <c r="AE44" s="473"/>
      <c r="AF44" s="486"/>
      <c r="AG44" s="804"/>
    </row>
    <row r="45" spans="1:33" ht="54.75" customHeight="1" thickBot="1" x14ac:dyDescent="0.25">
      <c r="A45" s="738"/>
      <c r="B45" s="576"/>
      <c r="C45" s="738"/>
      <c r="D45" s="738"/>
      <c r="E45" s="738"/>
      <c r="F45" s="737"/>
      <c r="G45" s="738"/>
      <c r="H45" s="738"/>
      <c r="I45" s="446" t="s">
        <v>702</v>
      </c>
      <c r="J45" s="455" t="s">
        <v>661</v>
      </c>
      <c r="K45" s="448"/>
      <c r="L45" s="449" t="s">
        <v>612</v>
      </c>
      <c r="M45" s="450">
        <v>5</v>
      </c>
      <c r="N45" s="471"/>
      <c r="O45" s="807"/>
      <c r="P45" s="808"/>
      <c r="Q45" s="808"/>
      <c r="R45" s="809"/>
      <c r="S45" s="428"/>
      <c r="T45" s="429"/>
      <c r="U45" s="14"/>
      <c r="V45" s="485"/>
      <c r="W45" s="812"/>
      <c r="X45" s="812"/>
      <c r="Y45" s="812"/>
      <c r="Z45" s="812"/>
      <c r="AA45" s="812"/>
      <c r="AB45" s="812"/>
      <c r="AC45" s="813"/>
      <c r="AD45" s="472"/>
      <c r="AE45" s="473"/>
      <c r="AF45" s="486"/>
      <c r="AG45" s="804"/>
    </row>
    <row r="46" spans="1:33" ht="54.75" customHeight="1" thickBot="1" x14ac:dyDescent="0.25">
      <c r="A46" s="738"/>
      <c r="B46" s="576"/>
      <c r="C46" s="738"/>
      <c r="D46" s="738"/>
      <c r="E46" s="738"/>
      <c r="F46" s="737"/>
      <c r="G46" s="738"/>
      <c r="H46" s="738"/>
      <c r="I46" s="446" t="s">
        <v>703</v>
      </c>
      <c r="J46" s="456" t="s">
        <v>665</v>
      </c>
      <c r="K46" s="448"/>
      <c r="L46" s="449" t="s">
        <v>17</v>
      </c>
      <c r="M46" s="450">
        <v>1</v>
      </c>
      <c r="N46" s="471"/>
      <c r="O46" s="807"/>
      <c r="P46" s="808"/>
      <c r="Q46" s="808"/>
      <c r="R46" s="809"/>
      <c r="S46" s="428"/>
      <c r="T46" s="429"/>
      <c r="U46" s="14"/>
      <c r="V46" s="485"/>
      <c r="W46" s="812"/>
      <c r="X46" s="812"/>
      <c r="Y46" s="812"/>
      <c r="Z46" s="812"/>
      <c r="AA46" s="812"/>
      <c r="AB46" s="812"/>
      <c r="AC46" s="813"/>
      <c r="AD46" s="472"/>
      <c r="AE46" s="473"/>
      <c r="AF46" s="486"/>
      <c r="AG46" s="804"/>
    </row>
    <row r="47" spans="1:33" ht="54.75" customHeight="1" thickBot="1" x14ac:dyDescent="0.25">
      <c r="A47" s="742" t="s">
        <v>883</v>
      </c>
      <c r="B47" s="740"/>
      <c r="C47" s="737" t="s">
        <v>887</v>
      </c>
      <c r="D47" s="737" t="s">
        <v>264</v>
      </c>
      <c r="E47" s="737" t="s">
        <v>140</v>
      </c>
      <c r="F47" s="737" t="s">
        <v>22</v>
      </c>
      <c r="G47" s="737" t="s">
        <v>888</v>
      </c>
      <c r="H47" s="737" t="s">
        <v>885</v>
      </c>
      <c r="I47" s="458" t="s">
        <v>704</v>
      </c>
      <c r="J47" s="459" t="s">
        <v>705</v>
      </c>
      <c r="K47" s="169" t="s">
        <v>654</v>
      </c>
      <c r="L47" s="439" t="s">
        <v>17</v>
      </c>
      <c r="M47" s="463">
        <v>1</v>
      </c>
      <c r="N47" s="460" t="s">
        <v>682</v>
      </c>
      <c r="O47" s="461">
        <v>1</v>
      </c>
      <c r="P47" s="461">
        <v>79785690</v>
      </c>
      <c r="Q47" s="462"/>
      <c r="R47" s="121">
        <v>103721400</v>
      </c>
      <c r="S47" s="428">
        <v>42670</v>
      </c>
      <c r="T47" s="429">
        <v>43034</v>
      </c>
      <c r="U47" s="160">
        <f>ROUND((T47-S47)/7,0)</f>
        <v>52</v>
      </c>
      <c r="V47" s="169">
        <v>1</v>
      </c>
      <c r="W47" s="217">
        <v>79785690</v>
      </c>
      <c r="X47" s="217"/>
      <c r="Y47" s="442" t="s">
        <v>706</v>
      </c>
      <c r="Z47" s="157">
        <v>1</v>
      </c>
      <c r="AA47" s="428">
        <v>42670</v>
      </c>
      <c r="AB47" s="429">
        <v>43024</v>
      </c>
      <c r="AC47" s="477">
        <v>0</v>
      </c>
      <c r="AD47" s="444">
        <f>+V47/M47</f>
        <v>1</v>
      </c>
      <c r="AE47" s="487">
        <f>+Z47/O47</f>
        <v>1</v>
      </c>
      <c r="AF47" s="467">
        <f>+W47/R47</f>
        <v>0.76923074698181859</v>
      </c>
      <c r="AG47" s="479"/>
    </row>
    <row r="48" spans="1:33" ht="54.75" customHeight="1" thickBot="1" x14ac:dyDescent="0.25">
      <c r="A48" s="742"/>
      <c r="B48" s="740"/>
      <c r="C48" s="738"/>
      <c r="D48" s="738"/>
      <c r="E48" s="738"/>
      <c r="F48" s="738"/>
      <c r="G48" s="738"/>
      <c r="H48" s="738"/>
      <c r="I48" s="446" t="s">
        <v>688</v>
      </c>
      <c r="J48" s="447" t="s">
        <v>657</v>
      </c>
      <c r="K48" s="448"/>
      <c r="L48" s="449" t="s">
        <v>17</v>
      </c>
      <c r="M48" s="450">
        <v>1</v>
      </c>
      <c r="N48" s="480"/>
      <c r="O48" s="488"/>
      <c r="P48" s="489"/>
      <c r="Q48" s="489"/>
      <c r="R48" s="490"/>
      <c r="S48" s="428"/>
      <c r="T48" s="429"/>
      <c r="U48" s="360"/>
      <c r="V48" s="491"/>
      <c r="W48" s="492"/>
      <c r="X48" s="492"/>
      <c r="Y48" s="492"/>
      <c r="Z48" s="492"/>
      <c r="AA48" s="492"/>
      <c r="AB48" s="492"/>
      <c r="AC48" s="493"/>
      <c r="AD48" s="494"/>
      <c r="AE48" s="495"/>
      <c r="AF48" s="496"/>
      <c r="AG48" s="497"/>
    </row>
    <row r="49" spans="1:33" ht="54.75" customHeight="1" thickBot="1" x14ac:dyDescent="0.25">
      <c r="A49" s="742"/>
      <c r="B49" s="740"/>
      <c r="C49" s="738"/>
      <c r="D49" s="738"/>
      <c r="E49" s="738"/>
      <c r="F49" s="738"/>
      <c r="G49" s="738"/>
      <c r="H49" s="738"/>
      <c r="I49" s="446" t="s">
        <v>689</v>
      </c>
      <c r="J49" s="447" t="s">
        <v>659</v>
      </c>
      <c r="K49" s="448"/>
      <c r="L49" s="449" t="s">
        <v>17</v>
      </c>
      <c r="M49" s="450">
        <v>1</v>
      </c>
      <c r="N49" s="471"/>
      <c r="O49" s="488"/>
      <c r="P49" s="489"/>
      <c r="Q49" s="489"/>
      <c r="R49" s="490"/>
      <c r="S49" s="428"/>
      <c r="T49" s="429"/>
      <c r="U49" s="360"/>
      <c r="V49" s="491"/>
      <c r="W49" s="492"/>
      <c r="X49" s="492"/>
      <c r="Y49" s="492"/>
      <c r="Z49" s="492"/>
      <c r="AA49" s="492"/>
      <c r="AB49" s="492"/>
      <c r="AC49" s="493"/>
      <c r="AD49" s="494"/>
      <c r="AE49" s="495"/>
      <c r="AF49" s="496"/>
      <c r="AG49" s="497"/>
    </row>
    <row r="50" spans="1:33" ht="54.75" customHeight="1" thickBot="1" x14ac:dyDescent="0.25">
      <c r="A50" s="737" t="s">
        <v>883</v>
      </c>
      <c r="B50" s="575"/>
      <c r="C50" s="737" t="s">
        <v>884</v>
      </c>
      <c r="D50" s="737" t="s">
        <v>264</v>
      </c>
      <c r="E50" s="737" t="s">
        <v>140</v>
      </c>
      <c r="F50" s="737" t="s">
        <v>22</v>
      </c>
      <c r="G50" s="737" t="s">
        <v>886</v>
      </c>
      <c r="H50" s="737" t="s">
        <v>885</v>
      </c>
      <c r="I50" s="458" t="s">
        <v>707</v>
      </c>
      <c r="J50" s="459" t="s">
        <v>708</v>
      </c>
      <c r="K50" s="169" t="s">
        <v>654</v>
      </c>
      <c r="L50" s="439" t="s">
        <v>17</v>
      </c>
      <c r="M50" s="463">
        <v>1</v>
      </c>
      <c r="N50" s="460" t="s">
        <v>709</v>
      </c>
      <c r="O50" s="461">
        <v>1</v>
      </c>
      <c r="P50" s="461">
        <v>16200000</v>
      </c>
      <c r="Q50" s="462"/>
      <c r="R50" s="121">
        <v>352440242</v>
      </c>
      <c r="S50" s="428">
        <v>42682</v>
      </c>
      <c r="T50" s="429">
        <v>42978</v>
      </c>
      <c r="U50" s="160">
        <f>ROUND((T50-S50)/7,0)</f>
        <v>42</v>
      </c>
      <c r="V50" s="169">
        <v>1</v>
      </c>
      <c r="W50" s="217">
        <v>16200000</v>
      </c>
      <c r="X50" s="217"/>
      <c r="Y50" s="442" t="s">
        <v>710</v>
      </c>
      <c r="Z50" s="157">
        <v>1</v>
      </c>
      <c r="AA50" s="428">
        <v>42670</v>
      </c>
      <c r="AB50" s="429">
        <v>43024</v>
      </c>
      <c r="AC50" s="477">
        <v>0</v>
      </c>
      <c r="AD50" s="444">
        <f>+V50/M50</f>
        <v>1</v>
      </c>
      <c r="AE50" s="487">
        <f>+Z50/O50</f>
        <v>1</v>
      </c>
      <c r="AF50" s="467">
        <f>+W50/R50</f>
        <v>4.5965239122721976E-2</v>
      </c>
      <c r="AG50" s="479"/>
    </row>
    <row r="51" spans="1:33" ht="54.75" customHeight="1" thickBot="1" x14ac:dyDescent="0.25">
      <c r="A51" s="738"/>
      <c r="B51" s="576"/>
      <c r="C51" s="738"/>
      <c r="D51" s="738"/>
      <c r="E51" s="738"/>
      <c r="F51" s="737"/>
      <c r="G51" s="738"/>
      <c r="H51" s="738"/>
      <c r="I51" s="446" t="s">
        <v>711</v>
      </c>
      <c r="J51" s="447" t="s">
        <v>657</v>
      </c>
      <c r="K51" s="448"/>
      <c r="L51" s="449" t="s">
        <v>17</v>
      </c>
      <c r="M51" s="450">
        <v>1</v>
      </c>
      <c r="N51" s="498"/>
      <c r="O51" s="488"/>
      <c r="P51" s="489"/>
      <c r="Q51" s="489"/>
      <c r="R51" s="490"/>
      <c r="S51" s="428"/>
      <c r="T51" s="429"/>
      <c r="U51" s="360"/>
      <c r="V51" s="491"/>
      <c r="W51" s="492"/>
      <c r="X51" s="492"/>
      <c r="Y51" s="492"/>
      <c r="Z51" s="492"/>
      <c r="AA51" s="492"/>
      <c r="AB51" s="492"/>
      <c r="AC51" s="493"/>
      <c r="AD51" s="494"/>
      <c r="AE51" s="495"/>
      <c r="AF51" s="496"/>
      <c r="AG51" s="497"/>
    </row>
    <row r="52" spans="1:33" ht="54.75" customHeight="1" thickBot="1" x14ac:dyDescent="0.25">
      <c r="A52" s="738"/>
      <c r="B52" s="576"/>
      <c r="C52" s="738"/>
      <c r="D52" s="738"/>
      <c r="E52" s="738"/>
      <c r="F52" s="737"/>
      <c r="G52" s="738"/>
      <c r="H52" s="738"/>
      <c r="I52" s="446" t="s">
        <v>712</v>
      </c>
      <c r="J52" s="447" t="s">
        <v>659</v>
      </c>
      <c r="K52" s="448"/>
      <c r="L52" s="449" t="s">
        <v>17</v>
      </c>
      <c r="M52" s="450">
        <v>1</v>
      </c>
      <c r="N52" s="498"/>
      <c r="O52" s="488"/>
      <c r="P52" s="489"/>
      <c r="Q52" s="489"/>
      <c r="R52" s="490"/>
      <c r="S52" s="428"/>
      <c r="T52" s="429"/>
      <c r="U52" s="360"/>
      <c r="V52" s="491"/>
      <c r="W52" s="492"/>
      <c r="X52" s="492"/>
      <c r="Y52" s="492"/>
      <c r="Z52" s="492"/>
      <c r="AA52" s="492"/>
      <c r="AB52" s="492"/>
      <c r="AC52" s="493"/>
      <c r="AD52" s="494"/>
      <c r="AE52" s="495"/>
      <c r="AF52" s="496"/>
      <c r="AG52" s="497"/>
    </row>
    <row r="53" spans="1:33" ht="54.75" customHeight="1" thickBot="1" x14ac:dyDescent="0.25">
      <c r="A53" s="738"/>
      <c r="B53" s="576"/>
      <c r="C53" s="738"/>
      <c r="D53" s="738"/>
      <c r="E53" s="738"/>
      <c r="F53" s="737"/>
      <c r="G53" s="738"/>
      <c r="H53" s="738"/>
      <c r="I53" s="446" t="s">
        <v>713</v>
      </c>
      <c r="J53" s="455" t="s">
        <v>661</v>
      </c>
      <c r="K53" s="448"/>
      <c r="L53" s="449" t="s">
        <v>33</v>
      </c>
      <c r="M53" s="450">
        <v>2</v>
      </c>
      <c r="N53" s="498"/>
      <c r="O53" s="488"/>
      <c r="P53" s="489"/>
      <c r="Q53" s="489"/>
      <c r="R53" s="490"/>
      <c r="S53" s="428"/>
      <c r="T53" s="429"/>
      <c r="U53" s="360"/>
      <c r="V53" s="491"/>
      <c r="W53" s="492"/>
      <c r="X53" s="492"/>
      <c r="Y53" s="492"/>
      <c r="Z53" s="492"/>
      <c r="AA53" s="492"/>
      <c r="AB53" s="492"/>
      <c r="AC53" s="493"/>
      <c r="AD53" s="494"/>
      <c r="AE53" s="495"/>
      <c r="AF53" s="496"/>
      <c r="AG53" s="497"/>
    </row>
    <row r="54" spans="1:33" ht="54.75" customHeight="1" thickBot="1" x14ac:dyDescent="0.25">
      <c r="A54" s="738"/>
      <c r="B54" s="576"/>
      <c r="C54" s="738"/>
      <c r="D54" s="738"/>
      <c r="E54" s="738"/>
      <c r="F54" s="737"/>
      <c r="G54" s="738"/>
      <c r="H54" s="738"/>
      <c r="I54" s="446" t="s">
        <v>714</v>
      </c>
      <c r="J54" s="456" t="s">
        <v>665</v>
      </c>
      <c r="K54" s="448"/>
      <c r="L54" s="449" t="s">
        <v>33</v>
      </c>
      <c r="M54" s="450">
        <v>2</v>
      </c>
      <c r="N54" s="498"/>
      <c r="O54" s="488"/>
      <c r="P54" s="489"/>
      <c r="Q54" s="489"/>
      <c r="R54" s="490"/>
      <c r="S54" s="428"/>
      <c r="T54" s="429"/>
      <c r="U54" s="360"/>
      <c r="V54" s="491"/>
      <c r="W54" s="492"/>
      <c r="X54" s="492"/>
      <c r="Y54" s="492"/>
      <c r="Z54" s="492"/>
      <c r="AA54" s="492"/>
      <c r="AB54" s="492"/>
      <c r="AC54" s="493"/>
      <c r="AD54" s="494"/>
      <c r="AE54" s="495"/>
      <c r="AF54" s="496"/>
      <c r="AG54" s="497"/>
    </row>
    <row r="55" spans="1:33" ht="54.75" customHeight="1" thickBot="1" x14ac:dyDescent="0.25">
      <c r="A55" s="737" t="s">
        <v>883</v>
      </c>
      <c r="B55" s="575"/>
      <c r="C55" s="737" t="s">
        <v>884</v>
      </c>
      <c r="D55" s="737" t="s">
        <v>264</v>
      </c>
      <c r="E55" s="737" t="s">
        <v>140</v>
      </c>
      <c r="F55" s="737" t="s">
        <v>22</v>
      </c>
      <c r="G55" s="737" t="s">
        <v>886</v>
      </c>
      <c r="H55" s="737" t="s">
        <v>885</v>
      </c>
      <c r="I55" s="458" t="s">
        <v>715</v>
      </c>
      <c r="J55" s="459" t="s">
        <v>716</v>
      </c>
      <c r="K55" s="169" t="s">
        <v>654</v>
      </c>
      <c r="L55" s="439" t="s">
        <v>17</v>
      </c>
      <c r="M55" s="463">
        <v>1</v>
      </c>
      <c r="N55" s="460" t="s">
        <v>673</v>
      </c>
      <c r="O55" s="461">
        <v>1</v>
      </c>
      <c r="P55" s="461">
        <v>5850000</v>
      </c>
      <c r="Q55" s="462"/>
      <c r="R55" s="121">
        <v>65000000</v>
      </c>
      <c r="S55" s="428">
        <v>42699</v>
      </c>
      <c r="T55" s="429">
        <v>42786</v>
      </c>
      <c r="U55" s="160">
        <f>ROUND((T55-S55)/7,0)</f>
        <v>12</v>
      </c>
      <c r="V55" s="440">
        <v>1</v>
      </c>
      <c r="W55" s="217">
        <v>5850000</v>
      </c>
      <c r="X55" s="217"/>
      <c r="Y55" s="442" t="s">
        <v>717</v>
      </c>
      <c r="Z55" s="157">
        <v>1</v>
      </c>
      <c r="AA55" s="428">
        <v>42699</v>
      </c>
      <c r="AB55" s="429">
        <v>42786</v>
      </c>
      <c r="AC55" s="477">
        <v>0</v>
      </c>
      <c r="AD55" s="444">
        <f>+V55/M55</f>
        <v>1</v>
      </c>
      <c r="AE55" s="487">
        <f>+Z55/O55</f>
        <v>1</v>
      </c>
      <c r="AF55" s="467">
        <f>+W55/R55</f>
        <v>0.09</v>
      </c>
      <c r="AG55" s="479"/>
    </row>
    <row r="56" spans="1:33" ht="54.75" customHeight="1" thickBot="1" x14ac:dyDescent="0.25">
      <c r="A56" s="738"/>
      <c r="B56" s="576"/>
      <c r="C56" s="738"/>
      <c r="D56" s="738"/>
      <c r="E56" s="738"/>
      <c r="F56" s="737"/>
      <c r="G56" s="738"/>
      <c r="H56" s="738"/>
      <c r="I56" s="446" t="s">
        <v>718</v>
      </c>
      <c r="J56" s="447" t="s">
        <v>657</v>
      </c>
      <c r="K56" s="448"/>
      <c r="L56" s="449" t="s">
        <v>17</v>
      </c>
      <c r="M56" s="450">
        <v>1</v>
      </c>
      <c r="N56" s="471"/>
      <c r="O56" s="488"/>
      <c r="P56" s="489"/>
      <c r="Q56" s="489"/>
      <c r="R56" s="490"/>
      <c r="S56" s="428"/>
      <c r="T56" s="429"/>
      <c r="U56" s="499"/>
      <c r="V56" s="471"/>
      <c r="W56" s="492"/>
      <c r="X56" s="492"/>
      <c r="Y56" s="492"/>
      <c r="Z56" s="492"/>
      <c r="AA56" s="492"/>
      <c r="AB56" s="492"/>
      <c r="AC56" s="493"/>
      <c r="AD56" s="494"/>
      <c r="AE56" s="495"/>
      <c r="AF56" s="496"/>
      <c r="AG56" s="497"/>
    </row>
    <row r="57" spans="1:33" ht="54.75" customHeight="1" thickBot="1" x14ac:dyDescent="0.25">
      <c r="A57" s="738"/>
      <c r="B57" s="576"/>
      <c r="C57" s="738"/>
      <c r="D57" s="738"/>
      <c r="E57" s="738"/>
      <c r="F57" s="737"/>
      <c r="G57" s="738"/>
      <c r="H57" s="738"/>
      <c r="I57" s="446" t="s">
        <v>719</v>
      </c>
      <c r="J57" s="447" t="s">
        <v>659</v>
      </c>
      <c r="K57" s="448"/>
      <c r="L57" s="449" t="s">
        <v>17</v>
      </c>
      <c r="M57" s="450">
        <v>1</v>
      </c>
      <c r="N57" s="471"/>
      <c r="O57" s="488"/>
      <c r="P57" s="489"/>
      <c r="Q57" s="489"/>
      <c r="R57" s="490"/>
      <c r="S57" s="428"/>
      <c r="T57" s="429"/>
      <c r="U57" s="499"/>
      <c r="V57" s="471"/>
      <c r="W57" s="492"/>
      <c r="X57" s="492"/>
      <c r="Y57" s="492"/>
      <c r="Z57" s="492"/>
      <c r="AA57" s="492"/>
      <c r="AB57" s="492"/>
      <c r="AC57" s="493"/>
      <c r="AD57" s="494"/>
      <c r="AE57" s="495"/>
      <c r="AF57" s="496"/>
      <c r="AG57" s="497"/>
    </row>
    <row r="58" spans="1:33" ht="54.75" customHeight="1" thickBot="1" x14ac:dyDescent="0.25">
      <c r="A58" s="738"/>
      <c r="B58" s="576"/>
      <c r="C58" s="738"/>
      <c r="D58" s="738"/>
      <c r="E58" s="738"/>
      <c r="F58" s="737"/>
      <c r="G58" s="738"/>
      <c r="H58" s="738"/>
      <c r="I58" s="446" t="s">
        <v>720</v>
      </c>
      <c r="J58" s="455" t="s">
        <v>661</v>
      </c>
      <c r="K58" s="448"/>
      <c r="L58" s="449" t="s">
        <v>662</v>
      </c>
      <c r="M58" s="450">
        <v>2</v>
      </c>
      <c r="N58" s="471"/>
      <c r="O58" s="488"/>
      <c r="P58" s="489"/>
      <c r="Q58" s="489"/>
      <c r="R58" s="490"/>
      <c r="S58" s="428"/>
      <c r="T58" s="429"/>
      <c r="U58" s="499"/>
      <c r="V58" s="471"/>
      <c r="W58" s="492"/>
      <c r="X58" s="492"/>
      <c r="Y58" s="492"/>
      <c r="Z58" s="492"/>
      <c r="AA58" s="492"/>
      <c r="AB58" s="492"/>
      <c r="AC58" s="493"/>
      <c r="AD58" s="494"/>
      <c r="AE58" s="495"/>
      <c r="AF58" s="496"/>
      <c r="AG58" s="497"/>
    </row>
    <row r="59" spans="1:33" ht="54.75" customHeight="1" thickBot="1" x14ac:dyDescent="0.25">
      <c r="A59" s="738"/>
      <c r="B59" s="576"/>
      <c r="C59" s="738"/>
      <c r="D59" s="738"/>
      <c r="E59" s="738"/>
      <c r="F59" s="737"/>
      <c r="G59" s="738"/>
      <c r="H59" s="738"/>
      <c r="I59" s="446" t="s">
        <v>721</v>
      </c>
      <c r="J59" s="500" t="s">
        <v>665</v>
      </c>
      <c r="K59" s="448"/>
      <c r="L59" s="449" t="s">
        <v>722</v>
      </c>
      <c r="M59" s="450">
        <v>1</v>
      </c>
      <c r="N59" s="471"/>
      <c r="O59" s="488"/>
      <c r="P59" s="489"/>
      <c r="Q59" s="489"/>
      <c r="R59" s="490"/>
      <c r="S59" s="428"/>
      <c r="T59" s="429"/>
      <c r="U59" s="499"/>
      <c r="V59" s="471"/>
      <c r="W59" s="492"/>
      <c r="X59" s="492"/>
      <c r="Y59" s="492"/>
      <c r="Z59" s="492"/>
      <c r="AA59" s="492"/>
      <c r="AB59" s="492"/>
      <c r="AC59" s="493"/>
      <c r="AD59" s="494"/>
      <c r="AE59" s="495"/>
      <c r="AF59" s="496"/>
      <c r="AG59" s="497"/>
    </row>
    <row r="60" spans="1:33" ht="54.75" customHeight="1" thickBot="1" x14ac:dyDescent="0.25">
      <c r="A60" s="737" t="s">
        <v>883</v>
      </c>
      <c r="B60" s="575"/>
      <c r="C60" s="737" t="s">
        <v>884</v>
      </c>
      <c r="D60" s="737" t="s">
        <v>264</v>
      </c>
      <c r="E60" s="737" t="s">
        <v>140</v>
      </c>
      <c r="F60" s="737" t="s">
        <v>22</v>
      </c>
      <c r="G60" s="737" t="s">
        <v>886</v>
      </c>
      <c r="H60" s="737" t="s">
        <v>885</v>
      </c>
      <c r="I60" s="458" t="s">
        <v>723</v>
      </c>
      <c r="J60" s="459" t="s">
        <v>724</v>
      </c>
      <c r="K60" s="169" t="s">
        <v>725</v>
      </c>
      <c r="L60" s="439" t="s">
        <v>17</v>
      </c>
      <c r="M60" s="463">
        <v>1</v>
      </c>
      <c r="N60" s="460" t="s">
        <v>673</v>
      </c>
      <c r="O60" s="461">
        <v>1</v>
      </c>
      <c r="P60" s="461">
        <v>54454565</v>
      </c>
      <c r="Q60" s="462"/>
      <c r="R60" s="121">
        <v>54454565</v>
      </c>
      <c r="S60" s="428">
        <v>42937</v>
      </c>
      <c r="T60" s="429">
        <v>43089</v>
      </c>
      <c r="U60" s="160">
        <f>ROUND((T60-S60)/7,0)</f>
        <v>22</v>
      </c>
      <c r="V60" s="440">
        <v>1</v>
      </c>
      <c r="W60" s="217">
        <v>54454565</v>
      </c>
      <c r="X60" s="217"/>
      <c r="Y60" s="442" t="s">
        <v>726</v>
      </c>
      <c r="Z60" s="157">
        <v>1</v>
      </c>
      <c r="AA60" s="428">
        <v>42937</v>
      </c>
      <c r="AB60" s="429">
        <v>43089</v>
      </c>
      <c r="AC60" s="477">
        <v>0</v>
      </c>
      <c r="AD60" s="444">
        <f>+V60/M60</f>
        <v>1</v>
      </c>
      <c r="AE60" s="487">
        <f>+Z60/O60</f>
        <v>1</v>
      </c>
      <c r="AF60" s="467">
        <f>+W60/R60</f>
        <v>1</v>
      </c>
      <c r="AG60" s="479"/>
    </row>
    <row r="61" spans="1:33" ht="54.75" customHeight="1" thickBot="1" x14ac:dyDescent="0.25">
      <c r="A61" s="738"/>
      <c r="B61" s="576"/>
      <c r="C61" s="738"/>
      <c r="D61" s="738"/>
      <c r="E61" s="738"/>
      <c r="F61" s="737"/>
      <c r="G61" s="738"/>
      <c r="H61" s="738"/>
      <c r="I61" s="446" t="s">
        <v>727</v>
      </c>
      <c r="J61" s="447" t="s">
        <v>657</v>
      </c>
      <c r="K61" s="448"/>
      <c r="L61" s="449" t="s">
        <v>17</v>
      </c>
      <c r="M61" s="450">
        <v>1</v>
      </c>
      <c r="N61" s="471"/>
      <c r="O61" s="488"/>
      <c r="P61" s="489"/>
      <c r="Q61" s="489"/>
      <c r="R61" s="490"/>
      <c r="S61" s="428"/>
      <c r="T61" s="429"/>
      <c r="U61" s="499"/>
      <c r="V61" s="471"/>
      <c r="W61" s="492"/>
      <c r="X61" s="492"/>
      <c r="Y61" s="492"/>
      <c r="Z61" s="492"/>
      <c r="AA61" s="492"/>
      <c r="AB61" s="492"/>
      <c r="AC61" s="493"/>
      <c r="AD61" s="494"/>
      <c r="AE61" s="495"/>
      <c r="AF61" s="496"/>
      <c r="AG61" s="497"/>
    </row>
    <row r="62" spans="1:33" ht="54.75" customHeight="1" thickBot="1" x14ac:dyDescent="0.25">
      <c r="A62" s="738"/>
      <c r="B62" s="576"/>
      <c r="C62" s="738"/>
      <c r="D62" s="738"/>
      <c r="E62" s="738"/>
      <c r="F62" s="737"/>
      <c r="G62" s="738"/>
      <c r="H62" s="738"/>
      <c r="I62" s="446" t="s">
        <v>728</v>
      </c>
      <c r="J62" s="447" t="s">
        <v>659</v>
      </c>
      <c r="K62" s="448"/>
      <c r="L62" s="449" t="s">
        <v>17</v>
      </c>
      <c r="M62" s="450">
        <v>1</v>
      </c>
      <c r="N62" s="471"/>
      <c r="O62" s="488"/>
      <c r="P62" s="489"/>
      <c r="Q62" s="489"/>
      <c r="R62" s="490"/>
      <c r="S62" s="428"/>
      <c r="T62" s="429"/>
      <c r="U62" s="499"/>
      <c r="V62" s="471"/>
      <c r="W62" s="492"/>
      <c r="X62" s="492"/>
      <c r="Y62" s="492"/>
      <c r="Z62" s="492"/>
      <c r="AA62" s="492"/>
      <c r="AB62" s="492"/>
      <c r="AC62" s="493"/>
      <c r="AD62" s="494"/>
      <c r="AE62" s="495"/>
      <c r="AF62" s="496"/>
      <c r="AG62" s="497"/>
    </row>
    <row r="63" spans="1:33" ht="54.75" customHeight="1" thickBot="1" x14ac:dyDescent="0.25">
      <c r="A63" s="738"/>
      <c r="B63" s="576"/>
      <c r="C63" s="738"/>
      <c r="D63" s="738"/>
      <c r="E63" s="738"/>
      <c r="F63" s="737"/>
      <c r="G63" s="738"/>
      <c r="H63" s="738"/>
      <c r="I63" s="446" t="s">
        <v>729</v>
      </c>
      <c r="J63" s="455" t="s">
        <v>661</v>
      </c>
      <c r="K63" s="448"/>
      <c r="L63" s="449" t="s">
        <v>662</v>
      </c>
      <c r="M63" s="450">
        <v>5</v>
      </c>
      <c r="N63" s="471"/>
      <c r="O63" s="488"/>
      <c r="P63" s="489"/>
      <c r="Q63" s="489"/>
      <c r="R63" s="490"/>
      <c r="S63" s="428"/>
      <c r="T63" s="429"/>
      <c r="U63" s="499"/>
      <c r="V63" s="471"/>
      <c r="W63" s="492"/>
      <c r="X63" s="492"/>
      <c r="Y63" s="492"/>
      <c r="Z63" s="492"/>
      <c r="AA63" s="492"/>
      <c r="AB63" s="492"/>
      <c r="AC63" s="493"/>
      <c r="AD63" s="494"/>
      <c r="AE63" s="495"/>
      <c r="AF63" s="496"/>
      <c r="AG63" s="497"/>
    </row>
    <row r="64" spans="1:33" ht="54.75" customHeight="1" thickBot="1" x14ac:dyDescent="0.25">
      <c r="A64" s="738"/>
      <c r="B64" s="576"/>
      <c r="C64" s="738"/>
      <c r="D64" s="738"/>
      <c r="E64" s="738"/>
      <c r="F64" s="737"/>
      <c r="G64" s="738"/>
      <c r="H64" s="738"/>
      <c r="I64" s="446" t="s">
        <v>730</v>
      </c>
      <c r="J64" s="500" t="s">
        <v>665</v>
      </c>
      <c r="K64" s="448"/>
      <c r="L64" s="449" t="s">
        <v>612</v>
      </c>
      <c r="M64" s="450">
        <v>5</v>
      </c>
      <c r="N64" s="471"/>
      <c r="O64" s="488"/>
      <c r="P64" s="489"/>
      <c r="Q64" s="489"/>
      <c r="R64" s="490"/>
      <c r="S64" s="428"/>
      <c r="T64" s="429"/>
      <c r="U64" s="499"/>
      <c r="V64" s="471"/>
      <c r="W64" s="492"/>
      <c r="X64" s="492"/>
      <c r="Y64" s="492"/>
      <c r="Z64" s="492"/>
      <c r="AA64" s="492"/>
      <c r="AB64" s="492"/>
      <c r="AC64" s="493"/>
      <c r="AD64" s="494"/>
      <c r="AE64" s="495"/>
      <c r="AF64" s="496"/>
      <c r="AG64" s="497"/>
    </row>
    <row r="65" spans="1:33" ht="54.75" customHeight="1" thickBot="1" x14ac:dyDescent="0.25">
      <c r="A65" s="737" t="s">
        <v>883</v>
      </c>
      <c r="B65" s="575"/>
      <c r="C65" s="737" t="s">
        <v>884</v>
      </c>
      <c r="D65" s="737" t="s">
        <v>264</v>
      </c>
      <c r="E65" s="737" t="s">
        <v>140</v>
      </c>
      <c r="F65" s="737" t="s">
        <v>22</v>
      </c>
      <c r="G65" s="737" t="s">
        <v>886</v>
      </c>
      <c r="H65" s="737" t="s">
        <v>885</v>
      </c>
      <c r="I65" s="458" t="s">
        <v>731</v>
      </c>
      <c r="J65" s="459" t="s">
        <v>732</v>
      </c>
      <c r="K65" s="169" t="s">
        <v>725</v>
      </c>
      <c r="L65" s="439" t="s">
        <v>17</v>
      </c>
      <c r="M65" s="463">
        <v>1</v>
      </c>
      <c r="N65" s="460" t="s">
        <v>655</v>
      </c>
      <c r="O65" s="461">
        <v>1</v>
      </c>
      <c r="P65" s="461">
        <v>10626644792</v>
      </c>
      <c r="Q65" s="462"/>
      <c r="R65" s="121">
        <v>10626644792</v>
      </c>
      <c r="S65" s="428">
        <v>42978</v>
      </c>
      <c r="T65" s="429">
        <v>43251</v>
      </c>
      <c r="U65" s="160">
        <f>ROUND((T65-S65)/7,0)</f>
        <v>39</v>
      </c>
      <c r="V65" s="440">
        <v>1</v>
      </c>
      <c r="W65" s="217">
        <v>10626644792</v>
      </c>
      <c r="X65" s="217"/>
      <c r="Y65" s="442" t="s">
        <v>733</v>
      </c>
      <c r="Z65" s="157">
        <v>1</v>
      </c>
      <c r="AA65" s="428">
        <v>42978</v>
      </c>
      <c r="AB65" s="429">
        <v>43251</v>
      </c>
      <c r="AC65" s="477">
        <v>0</v>
      </c>
      <c r="AD65" s="444">
        <f>+V65/M65</f>
        <v>1</v>
      </c>
      <c r="AE65" s="487">
        <f>+Z65/O65</f>
        <v>1</v>
      </c>
      <c r="AF65" s="467">
        <f>+W65/R65</f>
        <v>1</v>
      </c>
      <c r="AG65" s="479"/>
    </row>
    <row r="66" spans="1:33" ht="54.75" customHeight="1" thickBot="1" x14ac:dyDescent="0.25">
      <c r="A66" s="738"/>
      <c r="B66" s="576"/>
      <c r="C66" s="738"/>
      <c r="D66" s="738"/>
      <c r="E66" s="738"/>
      <c r="F66" s="737"/>
      <c r="G66" s="738"/>
      <c r="H66" s="738"/>
      <c r="I66" s="446" t="s">
        <v>734</v>
      </c>
      <c r="J66" s="447" t="s">
        <v>657</v>
      </c>
      <c r="K66" s="448"/>
      <c r="L66" s="449" t="s">
        <v>17</v>
      </c>
      <c r="M66" s="450">
        <v>1</v>
      </c>
      <c r="N66" s="471"/>
      <c r="O66" s="488"/>
      <c r="P66" s="489"/>
      <c r="Q66" s="489"/>
      <c r="R66" s="490"/>
      <c r="S66" s="428"/>
      <c r="T66" s="429"/>
      <c r="U66" s="499"/>
      <c r="V66" s="471"/>
      <c r="W66" s="492"/>
      <c r="X66" s="492"/>
      <c r="Y66" s="492"/>
      <c r="Z66" s="492"/>
      <c r="AA66" s="492"/>
      <c r="AB66" s="492"/>
      <c r="AC66" s="493"/>
      <c r="AD66" s="494"/>
      <c r="AE66" s="495"/>
      <c r="AF66" s="496"/>
      <c r="AG66" s="497"/>
    </row>
    <row r="67" spans="1:33" ht="54.75" customHeight="1" thickBot="1" x14ac:dyDescent="0.25">
      <c r="A67" s="738"/>
      <c r="B67" s="576"/>
      <c r="C67" s="738"/>
      <c r="D67" s="738"/>
      <c r="E67" s="738"/>
      <c r="F67" s="737"/>
      <c r="G67" s="738"/>
      <c r="H67" s="738"/>
      <c r="I67" s="446" t="s">
        <v>735</v>
      </c>
      <c r="J67" s="447" t="s">
        <v>659</v>
      </c>
      <c r="K67" s="448"/>
      <c r="L67" s="449" t="s">
        <v>17</v>
      </c>
      <c r="M67" s="450">
        <v>1</v>
      </c>
      <c r="N67" s="471"/>
      <c r="O67" s="488"/>
      <c r="P67" s="489"/>
      <c r="Q67" s="489"/>
      <c r="R67" s="490"/>
      <c r="S67" s="428"/>
      <c r="T67" s="429"/>
      <c r="U67" s="499"/>
      <c r="V67" s="471"/>
      <c r="W67" s="492"/>
      <c r="X67" s="492"/>
      <c r="Y67" s="492"/>
      <c r="Z67" s="492"/>
      <c r="AA67" s="492"/>
      <c r="AB67" s="492"/>
      <c r="AC67" s="493"/>
      <c r="AD67" s="494"/>
      <c r="AE67" s="495"/>
      <c r="AF67" s="496"/>
      <c r="AG67" s="497"/>
    </row>
    <row r="68" spans="1:33" ht="54.75" customHeight="1" thickBot="1" x14ac:dyDescent="0.25">
      <c r="A68" s="738"/>
      <c r="B68" s="576"/>
      <c r="C68" s="738"/>
      <c r="D68" s="738"/>
      <c r="E68" s="738"/>
      <c r="F68" s="737"/>
      <c r="G68" s="738"/>
      <c r="H68" s="738"/>
      <c r="I68" s="446" t="s">
        <v>736</v>
      </c>
      <c r="J68" s="455" t="s">
        <v>661</v>
      </c>
      <c r="K68" s="448"/>
      <c r="L68" s="449" t="s">
        <v>737</v>
      </c>
      <c r="M68" s="450">
        <v>39</v>
      </c>
      <c r="N68" s="471"/>
      <c r="O68" s="488"/>
      <c r="P68" s="489"/>
      <c r="Q68" s="489"/>
      <c r="R68" s="490"/>
      <c r="S68" s="428"/>
      <c r="T68" s="429"/>
      <c r="U68" s="499"/>
      <c r="V68" s="471"/>
      <c r="W68" s="492"/>
      <c r="X68" s="492"/>
      <c r="Y68" s="492"/>
      <c r="Z68" s="492"/>
      <c r="AA68" s="492"/>
      <c r="AB68" s="492"/>
      <c r="AC68" s="493"/>
      <c r="AD68" s="494"/>
      <c r="AE68" s="495"/>
      <c r="AF68" s="496"/>
      <c r="AG68" s="497"/>
    </row>
    <row r="69" spans="1:33" ht="54.75" customHeight="1" thickBot="1" x14ac:dyDescent="0.25">
      <c r="A69" s="738"/>
      <c r="B69" s="576"/>
      <c r="C69" s="738"/>
      <c r="D69" s="738"/>
      <c r="E69" s="738"/>
      <c r="F69" s="737"/>
      <c r="G69" s="738"/>
      <c r="H69" s="738"/>
      <c r="I69" s="446" t="s">
        <v>738</v>
      </c>
      <c r="J69" s="500" t="s">
        <v>665</v>
      </c>
      <c r="K69" s="448"/>
      <c r="L69" s="449" t="s">
        <v>666</v>
      </c>
      <c r="M69" s="450">
        <v>5</v>
      </c>
      <c r="N69" s="471"/>
      <c r="O69" s="488"/>
      <c r="P69" s="489"/>
      <c r="Q69" s="489"/>
      <c r="R69" s="490"/>
      <c r="S69" s="428"/>
      <c r="T69" s="429"/>
      <c r="U69" s="499"/>
      <c r="V69" s="471"/>
      <c r="W69" s="492"/>
      <c r="X69" s="492"/>
      <c r="Y69" s="492"/>
      <c r="Z69" s="492"/>
      <c r="AA69" s="492"/>
      <c r="AB69" s="492"/>
      <c r="AC69" s="493"/>
      <c r="AD69" s="494"/>
      <c r="AE69" s="495"/>
      <c r="AF69" s="496"/>
      <c r="AG69" s="497"/>
    </row>
    <row r="70" spans="1:33" ht="54.75" customHeight="1" thickBot="1" x14ac:dyDescent="0.25">
      <c r="A70" s="737" t="s">
        <v>883</v>
      </c>
      <c r="B70" s="575"/>
      <c r="C70" s="737" t="s">
        <v>884</v>
      </c>
      <c r="D70" s="737" t="s">
        <v>264</v>
      </c>
      <c r="E70" s="737" t="s">
        <v>140</v>
      </c>
      <c r="F70" s="737" t="s">
        <v>22</v>
      </c>
      <c r="G70" s="737" t="s">
        <v>886</v>
      </c>
      <c r="H70" s="737" t="s">
        <v>885</v>
      </c>
      <c r="I70" s="458" t="s">
        <v>739</v>
      </c>
      <c r="J70" s="459" t="s">
        <v>740</v>
      </c>
      <c r="K70" s="169" t="s">
        <v>725</v>
      </c>
      <c r="L70" s="439" t="s">
        <v>17</v>
      </c>
      <c r="M70" s="463">
        <v>1</v>
      </c>
      <c r="N70" s="460" t="s">
        <v>655</v>
      </c>
      <c r="O70" s="461">
        <v>1</v>
      </c>
      <c r="P70" s="461">
        <v>27000000</v>
      </c>
      <c r="Q70" s="462"/>
      <c r="R70" s="121">
        <v>27000000</v>
      </c>
      <c r="S70" s="428">
        <v>42984</v>
      </c>
      <c r="T70" s="429">
        <v>42986</v>
      </c>
      <c r="U70" s="160">
        <f>ROUND((T70-S70)/7,0)</f>
        <v>0</v>
      </c>
      <c r="V70" s="440">
        <v>1</v>
      </c>
      <c r="W70" s="217">
        <v>27000000</v>
      </c>
      <c r="X70" s="217"/>
      <c r="Y70" s="442" t="s">
        <v>741</v>
      </c>
      <c r="Z70" s="157">
        <v>1</v>
      </c>
      <c r="AA70" s="428">
        <v>42984</v>
      </c>
      <c r="AB70" s="429">
        <v>42986</v>
      </c>
      <c r="AC70" s="477">
        <v>0</v>
      </c>
      <c r="AD70" s="444">
        <f>+V70/M70</f>
        <v>1</v>
      </c>
      <c r="AE70" s="487">
        <f>+Z70/O70</f>
        <v>1</v>
      </c>
      <c r="AF70" s="467">
        <f>+W70/R70</f>
        <v>1</v>
      </c>
      <c r="AG70" s="479"/>
    </row>
    <row r="71" spans="1:33" ht="54.75" customHeight="1" thickBot="1" x14ac:dyDescent="0.25">
      <c r="A71" s="738"/>
      <c r="B71" s="576"/>
      <c r="C71" s="738"/>
      <c r="D71" s="738"/>
      <c r="E71" s="738"/>
      <c r="F71" s="737"/>
      <c r="G71" s="738"/>
      <c r="H71" s="738"/>
      <c r="I71" s="446" t="s">
        <v>742</v>
      </c>
      <c r="J71" s="447" t="s">
        <v>657</v>
      </c>
      <c r="K71" s="448"/>
      <c r="L71" s="449" t="s">
        <v>17</v>
      </c>
      <c r="M71" s="450">
        <v>1</v>
      </c>
      <c r="N71" s="471"/>
      <c r="O71" s="488"/>
      <c r="P71" s="489"/>
      <c r="Q71" s="489"/>
      <c r="R71" s="490"/>
      <c r="S71" s="428"/>
      <c r="T71" s="429"/>
      <c r="U71" s="499"/>
      <c r="V71" s="471"/>
      <c r="W71" s="492"/>
      <c r="X71" s="492"/>
      <c r="Y71" s="492"/>
      <c r="Z71" s="492"/>
      <c r="AA71" s="492"/>
      <c r="AB71" s="492"/>
      <c r="AC71" s="493"/>
      <c r="AD71" s="494"/>
      <c r="AE71" s="495"/>
      <c r="AF71" s="496"/>
      <c r="AG71" s="497"/>
    </row>
    <row r="72" spans="1:33" ht="54.75" customHeight="1" thickBot="1" x14ac:dyDescent="0.25">
      <c r="A72" s="738"/>
      <c r="B72" s="576"/>
      <c r="C72" s="738"/>
      <c r="D72" s="738"/>
      <c r="E72" s="738"/>
      <c r="F72" s="737"/>
      <c r="G72" s="738"/>
      <c r="H72" s="738"/>
      <c r="I72" s="446" t="s">
        <v>743</v>
      </c>
      <c r="J72" s="447" t="s">
        <v>659</v>
      </c>
      <c r="K72" s="448"/>
      <c r="L72" s="449" t="s">
        <v>17</v>
      </c>
      <c r="M72" s="450">
        <v>1</v>
      </c>
      <c r="N72" s="471"/>
      <c r="O72" s="488"/>
      <c r="P72" s="489"/>
      <c r="Q72" s="489"/>
      <c r="R72" s="490"/>
      <c r="S72" s="428"/>
      <c r="T72" s="429"/>
      <c r="U72" s="499"/>
      <c r="V72" s="471"/>
      <c r="W72" s="492"/>
      <c r="X72" s="492"/>
      <c r="Y72" s="492"/>
      <c r="Z72" s="492"/>
      <c r="AA72" s="492"/>
      <c r="AB72" s="492"/>
      <c r="AC72" s="493"/>
      <c r="AD72" s="494"/>
      <c r="AE72" s="495"/>
      <c r="AF72" s="496"/>
      <c r="AG72" s="497"/>
    </row>
    <row r="73" spans="1:33" ht="54.75" customHeight="1" thickBot="1" x14ac:dyDescent="0.25">
      <c r="A73" s="738"/>
      <c r="B73" s="576"/>
      <c r="C73" s="738"/>
      <c r="D73" s="738"/>
      <c r="E73" s="738"/>
      <c r="F73" s="737"/>
      <c r="G73" s="738"/>
      <c r="H73" s="738"/>
      <c r="I73" s="446" t="s">
        <v>744</v>
      </c>
      <c r="J73" s="455" t="s">
        <v>661</v>
      </c>
      <c r="K73" s="448"/>
      <c r="L73" s="449" t="s">
        <v>737</v>
      </c>
      <c r="M73" s="450">
        <v>1</v>
      </c>
      <c r="N73" s="471"/>
      <c r="O73" s="488"/>
      <c r="P73" s="489"/>
      <c r="Q73" s="489"/>
      <c r="R73" s="490"/>
      <c r="S73" s="428"/>
      <c r="T73" s="429"/>
      <c r="U73" s="499"/>
      <c r="V73" s="471"/>
      <c r="W73" s="492"/>
      <c r="X73" s="492"/>
      <c r="Y73" s="492"/>
      <c r="Z73" s="492"/>
      <c r="AA73" s="492"/>
      <c r="AB73" s="492"/>
      <c r="AC73" s="493"/>
      <c r="AD73" s="494"/>
      <c r="AE73" s="495"/>
      <c r="AF73" s="496"/>
      <c r="AG73" s="497"/>
    </row>
    <row r="74" spans="1:33" ht="54.75" customHeight="1" thickBot="1" x14ac:dyDescent="0.25">
      <c r="A74" s="738"/>
      <c r="B74" s="576"/>
      <c r="C74" s="738"/>
      <c r="D74" s="738"/>
      <c r="E74" s="738"/>
      <c r="F74" s="737"/>
      <c r="G74" s="738"/>
      <c r="H74" s="738"/>
      <c r="I74" s="446" t="s">
        <v>745</v>
      </c>
      <c r="J74" s="500" t="s">
        <v>665</v>
      </c>
      <c r="K74" s="448"/>
      <c r="L74" s="449" t="s">
        <v>666</v>
      </c>
      <c r="M74" s="450">
        <v>1</v>
      </c>
      <c r="N74" s="471"/>
      <c r="O74" s="488"/>
      <c r="P74" s="489"/>
      <c r="Q74" s="489"/>
      <c r="R74" s="490"/>
      <c r="S74" s="428"/>
      <c r="T74" s="429"/>
      <c r="U74" s="499"/>
      <c r="V74" s="471"/>
      <c r="W74" s="492"/>
      <c r="X74" s="492"/>
      <c r="Y74" s="492"/>
      <c r="Z74" s="492"/>
      <c r="AA74" s="492"/>
      <c r="AB74" s="492"/>
      <c r="AC74" s="493"/>
      <c r="AD74" s="494"/>
      <c r="AE74" s="495"/>
      <c r="AF74" s="496"/>
      <c r="AG74" s="497"/>
    </row>
    <row r="75" spans="1:33" ht="54.75" customHeight="1" thickBot="1" x14ac:dyDescent="0.25">
      <c r="A75" s="737" t="s">
        <v>883</v>
      </c>
      <c r="B75" s="575"/>
      <c r="C75" s="737" t="s">
        <v>884</v>
      </c>
      <c r="D75" s="737" t="s">
        <v>264</v>
      </c>
      <c r="E75" s="737" t="s">
        <v>140</v>
      </c>
      <c r="F75" s="737" t="s">
        <v>22</v>
      </c>
      <c r="G75" s="737" t="s">
        <v>886</v>
      </c>
      <c r="H75" s="737" t="s">
        <v>885</v>
      </c>
      <c r="I75" s="458" t="s">
        <v>746</v>
      </c>
      <c r="J75" s="459" t="s">
        <v>747</v>
      </c>
      <c r="K75" s="169" t="s">
        <v>725</v>
      </c>
      <c r="L75" s="439" t="s">
        <v>17</v>
      </c>
      <c r="M75" s="463">
        <v>1</v>
      </c>
      <c r="N75" s="460" t="s">
        <v>673</v>
      </c>
      <c r="O75" s="461">
        <v>1</v>
      </c>
      <c r="P75" s="461">
        <v>60000000</v>
      </c>
      <c r="Q75" s="462"/>
      <c r="R75" s="121">
        <v>60000000</v>
      </c>
      <c r="S75" s="428">
        <v>43026</v>
      </c>
      <c r="T75" s="429">
        <v>43100</v>
      </c>
      <c r="U75" s="160">
        <f>ROUND((T75-S75)/7,0)</f>
        <v>11</v>
      </c>
      <c r="V75" s="440">
        <v>1</v>
      </c>
      <c r="W75" s="217">
        <v>60000000</v>
      </c>
      <c r="X75" s="217"/>
      <c r="Y75" s="442" t="s">
        <v>748</v>
      </c>
      <c r="Z75" s="157">
        <v>1</v>
      </c>
      <c r="AA75" s="428">
        <v>43026</v>
      </c>
      <c r="AB75" s="429">
        <v>43100</v>
      </c>
      <c r="AC75" s="477">
        <v>0</v>
      </c>
      <c r="AD75" s="444">
        <f>+V75/M75</f>
        <v>1</v>
      </c>
      <c r="AE75" s="487">
        <f>+Z75/O75</f>
        <v>1</v>
      </c>
      <c r="AF75" s="467">
        <f>+W75/R75</f>
        <v>1</v>
      </c>
      <c r="AG75" s="479"/>
    </row>
    <row r="76" spans="1:33" ht="54.75" customHeight="1" thickBot="1" x14ac:dyDescent="0.25">
      <c r="A76" s="738"/>
      <c r="B76" s="576"/>
      <c r="C76" s="738"/>
      <c r="D76" s="738"/>
      <c r="E76" s="738"/>
      <c r="F76" s="737"/>
      <c r="G76" s="738"/>
      <c r="H76" s="738"/>
      <c r="I76" s="446" t="s">
        <v>749</v>
      </c>
      <c r="J76" s="447" t="s">
        <v>657</v>
      </c>
      <c r="K76" s="448"/>
      <c r="L76" s="449" t="s">
        <v>17</v>
      </c>
      <c r="M76" s="450">
        <v>1</v>
      </c>
      <c r="N76" s="471"/>
      <c r="O76" s="488"/>
      <c r="P76" s="489"/>
      <c r="Q76" s="489"/>
      <c r="R76" s="490"/>
      <c r="S76" s="428"/>
      <c r="T76" s="429"/>
      <c r="U76" s="499"/>
      <c r="V76" s="471"/>
      <c r="W76" s="492"/>
      <c r="X76" s="492"/>
      <c r="Y76" s="492"/>
      <c r="Z76" s="492"/>
      <c r="AA76" s="492"/>
      <c r="AB76" s="492"/>
      <c r="AC76" s="493"/>
      <c r="AD76" s="494"/>
      <c r="AE76" s="495"/>
      <c r="AF76" s="496"/>
      <c r="AG76" s="497"/>
    </row>
    <row r="77" spans="1:33" ht="54.75" customHeight="1" thickBot="1" x14ac:dyDescent="0.25">
      <c r="A77" s="738"/>
      <c r="B77" s="576"/>
      <c r="C77" s="738"/>
      <c r="D77" s="738"/>
      <c r="E77" s="738"/>
      <c r="F77" s="737"/>
      <c r="G77" s="738"/>
      <c r="H77" s="738"/>
      <c r="I77" s="446" t="s">
        <v>750</v>
      </c>
      <c r="J77" s="447" t="s">
        <v>659</v>
      </c>
      <c r="K77" s="448"/>
      <c r="L77" s="449" t="s">
        <v>17</v>
      </c>
      <c r="M77" s="450">
        <v>1</v>
      </c>
      <c r="N77" s="471"/>
      <c r="O77" s="488"/>
      <c r="P77" s="489"/>
      <c r="Q77" s="489"/>
      <c r="R77" s="490"/>
      <c r="S77" s="428"/>
      <c r="T77" s="429"/>
      <c r="U77" s="499"/>
      <c r="V77" s="471"/>
      <c r="W77" s="492"/>
      <c r="X77" s="492"/>
      <c r="Y77" s="492"/>
      <c r="Z77" s="492"/>
      <c r="AA77" s="492"/>
      <c r="AB77" s="492"/>
      <c r="AC77" s="493"/>
      <c r="AD77" s="494"/>
      <c r="AE77" s="495"/>
      <c r="AF77" s="496"/>
      <c r="AG77" s="497"/>
    </row>
    <row r="78" spans="1:33" ht="54.75" customHeight="1" thickBot="1" x14ac:dyDescent="0.25">
      <c r="A78" s="738"/>
      <c r="B78" s="576"/>
      <c r="C78" s="738"/>
      <c r="D78" s="738"/>
      <c r="E78" s="738"/>
      <c r="F78" s="737"/>
      <c r="G78" s="738"/>
      <c r="H78" s="738"/>
      <c r="I78" s="446" t="s">
        <v>751</v>
      </c>
      <c r="J78" s="455" t="s">
        <v>661</v>
      </c>
      <c r="K78" s="448"/>
      <c r="L78" s="449" t="s">
        <v>737</v>
      </c>
      <c r="M78" s="450">
        <v>1</v>
      </c>
      <c r="N78" s="471"/>
      <c r="O78" s="488"/>
      <c r="P78" s="489"/>
      <c r="Q78" s="489"/>
      <c r="R78" s="490"/>
      <c r="S78" s="428"/>
      <c r="T78" s="429"/>
      <c r="U78" s="499"/>
      <c r="V78" s="471"/>
      <c r="W78" s="492"/>
      <c r="X78" s="492"/>
      <c r="Y78" s="492"/>
      <c r="Z78" s="492"/>
      <c r="AA78" s="492"/>
      <c r="AB78" s="492"/>
      <c r="AC78" s="493"/>
      <c r="AD78" s="494"/>
      <c r="AE78" s="495"/>
      <c r="AF78" s="496"/>
      <c r="AG78" s="497"/>
    </row>
    <row r="79" spans="1:33" ht="54.75" customHeight="1" thickBot="1" x14ac:dyDescent="0.25">
      <c r="A79" s="738"/>
      <c r="B79" s="576"/>
      <c r="C79" s="738"/>
      <c r="D79" s="738"/>
      <c r="E79" s="738"/>
      <c r="F79" s="737"/>
      <c r="G79" s="738"/>
      <c r="H79" s="738"/>
      <c r="I79" s="446" t="s">
        <v>752</v>
      </c>
      <c r="J79" s="500" t="s">
        <v>665</v>
      </c>
      <c r="K79" s="448"/>
      <c r="L79" s="449" t="s">
        <v>722</v>
      </c>
      <c r="M79" s="450">
        <v>1</v>
      </c>
      <c r="N79" s="471"/>
      <c r="O79" s="488"/>
      <c r="P79" s="489"/>
      <c r="Q79" s="489"/>
      <c r="R79" s="490"/>
      <c r="S79" s="428"/>
      <c r="T79" s="429"/>
      <c r="U79" s="499"/>
      <c r="V79" s="471"/>
      <c r="W79" s="492"/>
      <c r="X79" s="492"/>
      <c r="Y79" s="492"/>
      <c r="Z79" s="492"/>
      <c r="AA79" s="492"/>
      <c r="AB79" s="492"/>
      <c r="AC79" s="493"/>
      <c r="AD79" s="494"/>
      <c r="AE79" s="495"/>
      <c r="AF79" s="496"/>
      <c r="AG79" s="497"/>
    </row>
    <row r="80" spans="1:33" ht="54.75" customHeight="1" thickBot="1" x14ac:dyDescent="0.25">
      <c r="A80" s="737" t="s">
        <v>883</v>
      </c>
      <c r="B80" s="575"/>
      <c r="C80" s="737" t="s">
        <v>884</v>
      </c>
      <c r="D80" s="737" t="s">
        <v>264</v>
      </c>
      <c r="E80" s="737" t="s">
        <v>140</v>
      </c>
      <c r="F80" s="737" t="s">
        <v>22</v>
      </c>
      <c r="G80" s="737" t="s">
        <v>886</v>
      </c>
      <c r="H80" s="737" t="s">
        <v>885</v>
      </c>
      <c r="I80" s="458" t="s">
        <v>753</v>
      </c>
      <c r="J80" s="459" t="s">
        <v>754</v>
      </c>
      <c r="K80" s="169" t="s">
        <v>725</v>
      </c>
      <c r="L80" s="439" t="s">
        <v>17</v>
      </c>
      <c r="M80" s="463">
        <v>1</v>
      </c>
      <c r="N80" s="460" t="s">
        <v>673</v>
      </c>
      <c r="O80" s="461">
        <v>1</v>
      </c>
      <c r="P80" s="461">
        <v>60000000</v>
      </c>
      <c r="Q80" s="462"/>
      <c r="R80" s="121">
        <v>60000000</v>
      </c>
      <c r="S80" s="428">
        <v>43031</v>
      </c>
      <c r="T80" s="429">
        <v>43100</v>
      </c>
      <c r="U80" s="160">
        <f>ROUND((T80-S80)/7,0)</f>
        <v>10</v>
      </c>
      <c r="V80" s="440">
        <v>1</v>
      </c>
      <c r="W80" s="217">
        <v>60000000</v>
      </c>
      <c r="X80" s="217"/>
      <c r="Y80" s="442" t="s">
        <v>755</v>
      </c>
      <c r="Z80" s="157">
        <v>1</v>
      </c>
      <c r="AA80" s="428">
        <v>43031</v>
      </c>
      <c r="AB80" s="429">
        <v>43100</v>
      </c>
      <c r="AC80" s="477">
        <v>0</v>
      </c>
      <c r="AD80" s="444">
        <f>+V80/M80</f>
        <v>1</v>
      </c>
      <c r="AE80" s="487">
        <f>+Z80/O80</f>
        <v>1</v>
      </c>
      <c r="AF80" s="467">
        <f>+W80/R80</f>
        <v>1</v>
      </c>
      <c r="AG80" s="479"/>
    </row>
    <row r="81" spans="1:33" ht="54.75" customHeight="1" thickBot="1" x14ac:dyDescent="0.25">
      <c r="A81" s="738"/>
      <c r="B81" s="576"/>
      <c r="C81" s="738"/>
      <c r="D81" s="738"/>
      <c r="E81" s="738"/>
      <c r="F81" s="737"/>
      <c r="G81" s="738"/>
      <c r="H81" s="738"/>
      <c r="I81" s="446" t="s">
        <v>756</v>
      </c>
      <c r="J81" s="447" t="s">
        <v>657</v>
      </c>
      <c r="K81" s="448"/>
      <c r="L81" s="449" t="s">
        <v>17</v>
      </c>
      <c r="M81" s="450">
        <v>1</v>
      </c>
      <c r="N81" s="471"/>
      <c r="O81" s="488"/>
      <c r="P81" s="489"/>
      <c r="Q81" s="489"/>
      <c r="R81" s="490"/>
      <c r="S81" s="428"/>
      <c r="T81" s="429"/>
      <c r="U81" s="499"/>
      <c r="V81" s="471"/>
      <c r="W81" s="492"/>
      <c r="X81" s="492"/>
      <c r="Y81" s="492"/>
      <c r="Z81" s="492"/>
      <c r="AA81" s="492"/>
      <c r="AB81" s="492"/>
      <c r="AC81" s="493"/>
      <c r="AD81" s="494"/>
      <c r="AE81" s="495"/>
      <c r="AF81" s="496"/>
      <c r="AG81" s="497"/>
    </row>
    <row r="82" spans="1:33" ht="54.75" customHeight="1" thickBot="1" x14ac:dyDescent="0.25">
      <c r="A82" s="738"/>
      <c r="B82" s="576"/>
      <c r="C82" s="738"/>
      <c r="D82" s="738"/>
      <c r="E82" s="738"/>
      <c r="F82" s="737"/>
      <c r="G82" s="738"/>
      <c r="H82" s="738"/>
      <c r="I82" s="446" t="s">
        <v>757</v>
      </c>
      <c r="J82" s="447" t="s">
        <v>659</v>
      </c>
      <c r="K82" s="448"/>
      <c r="L82" s="449" t="s">
        <v>17</v>
      </c>
      <c r="M82" s="450">
        <v>1</v>
      </c>
      <c r="N82" s="471"/>
      <c r="O82" s="488"/>
      <c r="P82" s="489"/>
      <c r="Q82" s="489"/>
      <c r="R82" s="490"/>
      <c r="S82" s="428"/>
      <c r="T82" s="429"/>
      <c r="U82" s="499"/>
      <c r="V82" s="471"/>
      <c r="W82" s="492"/>
      <c r="X82" s="492"/>
      <c r="Y82" s="492"/>
      <c r="Z82" s="492"/>
      <c r="AA82" s="492"/>
      <c r="AB82" s="492"/>
      <c r="AC82" s="493"/>
      <c r="AD82" s="494"/>
      <c r="AE82" s="495"/>
      <c r="AF82" s="496"/>
      <c r="AG82" s="497"/>
    </row>
    <row r="83" spans="1:33" ht="54.75" customHeight="1" thickBot="1" x14ac:dyDescent="0.25">
      <c r="A83" s="738"/>
      <c r="B83" s="576"/>
      <c r="C83" s="738"/>
      <c r="D83" s="738"/>
      <c r="E83" s="738"/>
      <c r="F83" s="737"/>
      <c r="G83" s="738"/>
      <c r="H83" s="738"/>
      <c r="I83" s="446" t="s">
        <v>758</v>
      </c>
      <c r="J83" s="455" t="s">
        <v>661</v>
      </c>
      <c r="K83" s="448"/>
      <c r="L83" s="449" t="s">
        <v>737</v>
      </c>
      <c r="M83" s="450">
        <v>1</v>
      </c>
      <c r="N83" s="471"/>
      <c r="O83" s="488"/>
      <c r="P83" s="489"/>
      <c r="Q83" s="489"/>
      <c r="R83" s="490"/>
      <c r="S83" s="428"/>
      <c r="T83" s="429"/>
      <c r="U83" s="499"/>
      <c r="V83" s="471"/>
      <c r="W83" s="492"/>
      <c r="X83" s="492"/>
      <c r="Y83" s="492"/>
      <c r="Z83" s="492"/>
      <c r="AA83" s="492"/>
      <c r="AB83" s="492"/>
      <c r="AC83" s="493"/>
      <c r="AD83" s="494"/>
      <c r="AE83" s="495"/>
      <c r="AF83" s="496"/>
      <c r="AG83" s="497"/>
    </row>
    <row r="84" spans="1:33" ht="54.75" customHeight="1" thickBot="1" x14ac:dyDescent="0.25">
      <c r="A84" s="738"/>
      <c r="B84" s="576"/>
      <c r="C84" s="738"/>
      <c r="D84" s="738"/>
      <c r="E84" s="738"/>
      <c r="F84" s="737"/>
      <c r="G84" s="738"/>
      <c r="H84" s="738"/>
      <c r="I84" s="446" t="s">
        <v>759</v>
      </c>
      <c r="J84" s="500" t="s">
        <v>665</v>
      </c>
      <c r="K84" s="448"/>
      <c r="L84" s="449" t="s">
        <v>722</v>
      </c>
      <c r="M84" s="450">
        <v>1</v>
      </c>
      <c r="N84" s="471"/>
      <c r="O84" s="488"/>
      <c r="P84" s="489"/>
      <c r="Q84" s="489"/>
      <c r="R84" s="490"/>
      <c r="S84" s="428"/>
      <c r="T84" s="429"/>
      <c r="U84" s="499"/>
      <c r="V84" s="471"/>
      <c r="W84" s="492"/>
      <c r="X84" s="492"/>
      <c r="Y84" s="492"/>
      <c r="Z84" s="492"/>
      <c r="AA84" s="492"/>
      <c r="AB84" s="492"/>
      <c r="AC84" s="493"/>
      <c r="AD84" s="494"/>
      <c r="AE84" s="495"/>
      <c r="AF84" s="496"/>
      <c r="AG84" s="497"/>
    </row>
    <row r="85" spans="1:33" ht="54.75" customHeight="1" thickBot="1" x14ac:dyDescent="0.25">
      <c r="A85" s="737" t="s">
        <v>883</v>
      </c>
      <c r="B85" s="575"/>
      <c r="C85" s="737" t="s">
        <v>884</v>
      </c>
      <c r="D85" s="737" t="s">
        <v>264</v>
      </c>
      <c r="E85" s="737" t="s">
        <v>140</v>
      </c>
      <c r="F85" s="737" t="s">
        <v>22</v>
      </c>
      <c r="G85" s="737" t="s">
        <v>886</v>
      </c>
      <c r="H85" s="737" t="s">
        <v>885</v>
      </c>
      <c r="I85" s="458" t="s">
        <v>760</v>
      </c>
      <c r="J85" s="459" t="s">
        <v>761</v>
      </c>
      <c r="K85" s="169" t="s">
        <v>725</v>
      </c>
      <c r="L85" s="439" t="s">
        <v>17</v>
      </c>
      <c r="M85" s="463">
        <v>1</v>
      </c>
      <c r="N85" s="460" t="s">
        <v>673</v>
      </c>
      <c r="O85" s="461">
        <v>1</v>
      </c>
      <c r="P85" s="461">
        <v>60000000</v>
      </c>
      <c r="Q85" s="462"/>
      <c r="R85" s="121">
        <v>60000000</v>
      </c>
      <c r="S85" s="428">
        <v>43031</v>
      </c>
      <c r="T85" s="429">
        <v>43100</v>
      </c>
      <c r="U85" s="160">
        <f>ROUND((T85-S85)/7,0)</f>
        <v>10</v>
      </c>
      <c r="V85" s="440">
        <v>1</v>
      </c>
      <c r="W85" s="217">
        <v>60000000</v>
      </c>
      <c r="X85" s="217"/>
      <c r="Y85" s="442" t="s">
        <v>762</v>
      </c>
      <c r="Z85" s="157">
        <v>1</v>
      </c>
      <c r="AA85" s="428">
        <v>43031</v>
      </c>
      <c r="AB85" s="429">
        <v>43100</v>
      </c>
      <c r="AC85" s="477">
        <v>0</v>
      </c>
      <c r="AD85" s="444">
        <f>+V85/M85</f>
        <v>1</v>
      </c>
      <c r="AE85" s="487">
        <f>+Z85/O85</f>
        <v>1</v>
      </c>
      <c r="AF85" s="467">
        <f>+W85/R85</f>
        <v>1</v>
      </c>
      <c r="AG85" s="479"/>
    </row>
    <row r="86" spans="1:33" ht="54.75" customHeight="1" thickBot="1" x14ac:dyDescent="0.25">
      <c r="A86" s="738"/>
      <c r="B86" s="576"/>
      <c r="C86" s="738"/>
      <c r="D86" s="738"/>
      <c r="E86" s="738"/>
      <c r="F86" s="737"/>
      <c r="G86" s="738"/>
      <c r="H86" s="738"/>
      <c r="I86" s="446" t="s">
        <v>763</v>
      </c>
      <c r="J86" s="447" t="s">
        <v>657</v>
      </c>
      <c r="K86" s="448"/>
      <c r="L86" s="449" t="s">
        <v>17</v>
      </c>
      <c r="M86" s="450">
        <v>1</v>
      </c>
      <c r="N86" s="471"/>
      <c r="O86" s="488"/>
      <c r="P86" s="489"/>
      <c r="Q86" s="489"/>
      <c r="R86" s="490"/>
      <c r="S86" s="428"/>
      <c r="T86" s="429"/>
      <c r="U86" s="499"/>
      <c r="V86" s="471"/>
      <c r="W86" s="492"/>
      <c r="X86" s="492"/>
      <c r="Y86" s="492"/>
      <c r="Z86" s="492"/>
      <c r="AA86" s="492"/>
      <c r="AB86" s="492"/>
      <c r="AC86" s="493"/>
      <c r="AD86" s="494"/>
      <c r="AE86" s="495"/>
      <c r="AF86" s="496"/>
      <c r="AG86" s="497"/>
    </row>
    <row r="87" spans="1:33" ht="54.75" customHeight="1" thickBot="1" x14ac:dyDescent="0.25">
      <c r="A87" s="738"/>
      <c r="B87" s="576"/>
      <c r="C87" s="738"/>
      <c r="D87" s="738"/>
      <c r="E87" s="738"/>
      <c r="F87" s="737"/>
      <c r="G87" s="738"/>
      <c r="H87" s="738"/>
      <c r="I87" s="446" t="s">
        <v>764</v>
      </c>
      <c r="J87" s="447" t="s">
        <v>659</v>
      </c>
      <c r="K87" s="448"/>
      <c r="L87" s="449" t="s">
        <v>17</v>
      </c>
      <c r="M87" s="450">
        <v>1</v>
      </c>
      <c r="N87" s="471"/>
      <c r="O87" s="488"/>
      <c r="P87" s="489"/>
      <c r="Q87" s="489"/>
      <c r="R87" s="490"/>
      <c r="S87" s="428"/>
      <c r="T87" s="429"/>
      <c r="U87" s="499"/>
      <c r="V87" s="471"/>
      <c r="W87" s="492"/>
      <c r="X87" s="492"/>
      <c r="Y87" s="492"/>
      <c r="Z87" s="492"/>
      <c r="AA87" s="492"/>
      <c r="AB87" s="492"/>
      <c r="AC87" s="493"/>
      <c r="AD87" s="494"/>
      <c r="AE87" s="495"/>
      <c r="AF87" s="496"/>
      <c r="AG87" s="497"/>
    </row>
    <row r="88" spans="1:33" ht="54.75" customHeight="1" thickBot="1" x14ac:dyDescent="0.25">
      <c r="A88" s="738"/>
      <c r="B88" s="576"/>
      <c r="C88" s="738"/>
      <c r="D88" s="738"/>
      <c r="E88" s="738"/>
      <c r="F88" s="737"/>
      <c r="G88" s="738"/>
      <c r="H88" s="738"/>
      <c r="I88" s="446" t="s">
        <v>765</v>
      </c>
      <c r="J88" s="455" t="s">
        <v>661</v>
      </c>
      <c r="K88" s="448"/>
      <c r="L88" s="449" t="s">
        <v>737</v>
      </c>
      <c r="M88" s="450">
        <v>1</v>
      </c>
      <c r="N88" s="471"/>
      <c r="O88" s="488"/>
      <c r="P88" s="489"/>
      <c r="Q88" s="489"/>
      <c r="R88" s="490"/>
      <c r="S88" s="428"/>
      <c r="T88" s="429"/>
      <c r="U88" s="499"/>
      <c r="V88" s="471"/>
      <c r="W88" s="492"/>
      <c r="X88" s="492"/>
      <c r="Y88" s="492"/>
      <c r="Z88" s="492"/>
      <c r="AA88" s="492"/>
      <c r="AB88" s="492"/>
      <c r="AC88" s="493"/>
      <c r="AD88" s="494"/>
      <c r="AE88" s="495"/>
      <c r="AF88" s="496"/>
      <c r="AG88" s="497"/>
    </row>
    <row r="89" spans="1:33" ht="54.75" customHeight="1" thickBot="1" x14ac:dyDescent="0.25">
      <c r="A89" s="738"/>
      <c r="B89" s="576"/>
      <c r="C89" s="738"/>
      <c r="D89" s="738"/>
      <c r="E89" s="738"/>
      <c r="F89" s="737"/>
      <c r="G89" s="738"/>
      <c r="H89" s="738"/>
      <c r="I89" s="446" t="s">
        <v>766</v>
      </c>
      <c r="J89" s="500" t="s">
        <v>665</v>
      </c>
      <c r="K89" s="448"/>
      <c r="L89" s="449" t="s">
        <v>722</v>
      </c>
      <c r="M89" s="450">
        <v>1</v>
      </c>
      <c r="N89" s="471"/>
      <c r="O89" s="488"/>
      <c r="P89" s="489"/>
      <c r="Q89" s="489"/>
      <c r="R89" s="490"/>
      <c r="S89" s="428"/>
      <c r="T89" s="429"/>
      <c r="U89" s="499"/>
      <c r="V89" s="471"/>
      <c r="W89" s="492"/>
      <c r="X89" s="492"/>
      <c r="Y89" s="492"/>
      <c r="Z89" s="492"/>
      <c r="AA89" s="492"/>
      <c r="AB89" s="492"/>
      <c r="AC89" s="493"/>
      <c r="AD89" s="494"/>
      <c r="AE89" s="495"/>
      <c r="AF89" s="496"/>
      <c r="AG89" s="497"/>
    </row>
    <row r="90" spans="1:33" ht="54.75" customHeight="1" thickBot="1" x14ac:dyDescent="0.25">
      <c r="A90" s="737" t="s">
        <v>883</v>
      </c>
      <c r="B90" s="575"/>
      <c r="C90" s="737" t="s">
        <v>884</v>
      </c>
      <c r="D90" s="737" t="s">
        <v>264</v>
      </c>
      <c r="E90" s="737" t="s">
        <v>140</v>
      </c>
      <c r="F90" s="737" t="s">
        <v>22</v>
      </c>
      <c r="G90" s="737" t="s">
        <v>886</v>
      </c>
      <c r="H90" s="737" t="s">
        <v>885</v>
      </c>
      <c r="I90" s="458" t="s">
        <v>767</v>
      </c>
      <c r="J90" s="459" t="s">
        <v>768</v>
      </c>
      <c r="K90" s="169" t="s">
        <v>725</v>
      </c>
      <c r="L90" s="439" t="s">
        <v>17</v>
      </c>
      <c r="M90" s="463">
        <v>1</v>
      </c>
      <c r="N90" s="460" t="s">
        <v>673</v>
      </c>
      <c r="O90" s="461">
        <v>1</v>
      </c>
      <c r="P90" s="461">
        <v>60000000</v>
      </c>
      <c r="Q90" s="462"/>
      <c r="R90" s="121">
        <v>60000000</v>
      </c>
      <c r="S90" s="428">
        <v>43033</v>
      </c>
      <c r="T90" s="429">
        <v>43100</v>
      </c>
      <c r="U90" s="160">
        <f>ROUND((T90-S90)/7,0)</f>
        <v>10</v>
      </c>
      <c r="V90" s="440">
        <v>1</v>
      </c>
      <c r="W90" s="217">
        <v>60000000</v>
      </c>
      <c r="X90" s="217"/>
      <c r="Y90" s="442" t="s">
        <v>769</v>
      </c>
      <c r="Z90" s="157">
        <v>1</v>
      </c>
      <c r="AA90" s="428">
        <v>43033</v>
      </c>
      <c r="AB90" s="429">
        <v>43100</v>
      </c>
      <c r="AC90" s="477">
        <v>0</v>
      </c>
      <c r="AD90" s="444">
        <f>+V90/M90</f>
        <v>1</v>
      </c>
      <c r="AE90" s="487">
        <f>+Z90/O90</f>
        <v>1</v>
      </c>
      <c r="AF90" s="467">
        <f>+W90/R90</f>
        <v>1</v>
      </c>
      <c r="AG90" s="479"/>
    </row>
    <row r="91" spans="1:33" ht="18.75" thickBot="1" x14ac:dyDescent="0.25">
      <c r="A91" s="738"/>
      <c r="B91" s="576"/>
      <c r="C91" s="738"/>
      <c r="D91" s="738"/>
      <c r="E91" s="738"/>
      <c r="F91" s="737"/>
      <c r="G91" s="738"/>
      <c r="H91" s="738"/>
      <c r="I91" s="446" t="s">
        <v>770</v>
      </c>
      <c r="J91" s="447" t="s">
        <v>657</v>
      </c>
      <c r="K91" s="448"/>
      <c r="L91" s="449" t="s">
        <v>17</v>
      </c>
      <c r="M91" s="450">
        <v>1</v>
      </c>
      <c r="N91" s="471"/>
      <c r="O91" s="488"/>
      <c r="P91" s="489"/>
      <c r="Q91" s="489"/>
      <c r="R91" s="490"/>
      <c r="S91" s="428"/>
      <c r="T91" s="429"/>
      <c r="U91" s="499"/>
      <c r="V91" s="471"/>
      <c r="W91" s="492"/>
      <c r="X91" s="492"/>
      <c r="Y91" s="492"/>
      <c r="Z91" s="492"/>
      <c r="AA91" s="492"/>
      <c r="AB91" s="492"/>
      <c r="AC91" s="493"/>
      <c r="AD91" s="494"/>
      <c r="AE91" s="495"/>
      <c r="AF91" s="496"/>
      <c r="AG91" s="497"/>
    </row>
    <row r="92" spans="1:33" ht="18.75" thickBot="1" x14ac:dyDescent="0.25">
      <c r="A92" s="738"/>
      <c r="B92" s="576"/>
      <c r="C92" s="738"/>
      <c r="D92" s="738"/>
      <c r="E92" s="738"/>
      <c r="F92" s="737"/>
      <c r="G92" s="738"/>
      <c r="H92" s="738"/>
      <c r="I92" s="446" t="s">
        <v>771</v>
      </c>
      <c r="J92" s="447" t="s">
        <v>659</v>
      </c>
      <c r="K92" s="448"/>
      <c r="L92" s="449" t="s">
        <v>17</v>
      </c>
      <c r="M92" s="450">
        <v>1</v>
      </c>
      <c r="N92" s="471"/>
      <c r="O92" s="488"/>
      <c r="P92" s="489"/>
      <c r="Q92" s="489"/>
      <c r="R92" s="490"/>
      <c r="S92" s="428"/>
      <c r="T92" s="429"/>
      <c r="U92" s="499"/>
      <c r="V92" s="471"/>
      <c r="W92" s="492"/>
      <c r="X92" s="492"/>
      <c r="Y92" s="492"/>
      <c r="Z92" s="492"/>
      <c r="AA92" s="492"/>
      <c r="AB92" s="492"/>
      <c r="AC92" s="493"/>
      <c r="AD92" s="494"/>
      <c r="AE92" s="495"/>
      <c r="AF92" s="496"/>
      <c r="AG92" s="497"/>
    </row>
    <row r="93" spans="1:33" ht="18.75" thickBot="1" x14ac:dyDescent="0.25">
      <c r="A93" s="738"/>
      <c r="B93" s="576"/>
      <c r="C93" s="738"/>
      <c r="D93" s="738"/>
      <c r="E93" s="738"/>
      <c r="F93" s="737"/>
      <c r="G93" s="738"/>
      <c r="H93" s="738"/>
      <c r="I93" s="446" t="s">
        <v>772</v>
      </c>
      <c r="J93" s="455" t="s">
        <v>661</v>
      </c>
      <c r="K93" s="448"/>
      <c r="L93" s="449" t="s">
        <v>737</v>
      </c>
      <c r="M93" s="450">
        <v>10</v>
      </c>
      <c r="N93" s="471"/>
      <c r="O93" s="488"/>
      <c r="P93" s="489"/>
      <c r="Q93" s="489"/>
      <c r="R93" s="490"/>
      <c r="S93" s="428"/>
      <c r="T93" s="429"/>
      <c r="U93" s="499"/>
      <c r="V93" s="471"/>
      <c r="W93" s="492"/>
      <c r="X93" s="492"/>
      <c r="Y93" s="492"/>
      <c r="Z93" s="492"/>
      <c r="AA93" s="492"/>
      <c r="AB93" s="492"/>
      <c r="AC93" s="493"/>
      <c r="AD93" s="494"/>
      <c r="AE93" s="495"/>
      <c r="AF93" s="496"/>
      <c r="AG93" s="497"/>
    </row>
    <row r="94" spans="1:33" ht="24.75" thickBot="1" x14ac:dyDescent="0.25">
      <c r="A94" s="738"/>
      <c r="B94" s="576"/>
      <c r="C94" s="738"/>
      <c r="D94" s="738"/>
      <c r="E94" s="738"/>
      <c r="F94" s="737"/>
      <c r="G94" s="738"/>
      <c r="H94" s="738"/>
      <c r="I94" s="446" t="s">
        <v>773</v>
      </c>
      <c r="J94" s="500" t="s">
        <v>665</v>
      </c>
      <c r="K94" s="448"/>
      <c r="L94" s="449" t="s">
        <v>722</v>
      </c>
      <c r="M94" s="450">
        <v>1</v>
      </c>
      <c r="N94" s="471"/>
      <c r="O94" s="488"/>
      <c r="P94" s="489"/>
      <c r="Q94" s="489"/>
      <c r="R94" s="490"/>
      <c r="S94" s="428"/>
      <c r="T94" s="429"/>
      <c r="U94" s="499"/>
      <c r="V94" s="471"/>
      <c r="W94" s="492"/>
      <c r="X94" s="492"/>
      <c r="Y94" s="492"/>
      <c r="Z94" s="492"/>
      <c r="AA94" s="492"/>
      <c r="AB94" s="492"/>
      <c r="AC94" s="493"/>
      <c r="AD94" s="494"/>
      <c r="AE94" s="495"/>
      <c r="AF94" s="496"/>
      <c r="AG94" s="497"/>
    </row>
    <row r="95" spans="1:33" ht="75" customHeight="1" thickBot="1" x14ac:dyDescent="0.25">
      <c r="A95" s="737" t="s">
        <v>883</v>
      </c>
      <c r="B95" s="575"/>
      <c r="C95" s="737" t="s">
        <v>884</v>
      </c>
      <c r="D95" s="737" t="s">
        <v>264</v>
      </c>
      <c r="E95" s="737" t="s">
        <v>140</v>
      </c>
      <c r="F95" s="737" t="s">
        <v>22</v>
      </c>
      <c r="G95" s="737" t="s">
        <v>886</v>
      </c>
      <c r="H95" s="737" t="s">
        <v>885</v>
      </c>
      <c r="I95" s="458" t="s">
        <v>774</v>
      </c>
      <c r="J95" s="459" t="s">
        <v>775</v>
      </c>
      <c r="K95" s="169" t="s">
        <v>725</v>
      </c>
      <c r="L95" s="439" t="s">
        <v>17</v>
      </c>
      <c r="M95" s="463">
        <v>1</v>
      </c>
      <c r="N95" s="460" t="s">
        <v>673</v>
      </c>
      <c r="O95" s="461">
        <v>1</v>
      </c>
      <c r="P95" s="461">
        <v>70000000</v>
      </c>
      <c r="Q95" s="462"/>
      <c r="R95" s="121">
        <v>70000000</v>
      </c>
      <c r="S95" s="428">
        <v>43033</v>
      </c>
      <c r="T95" s="429">
        <v>43100</v>
      </c>
      <c r="U95" s="160">
        <f>ROUND((T95-S95)/7,0)</f>
        <v>10</v>
      </c>
      <c r="V95" s="440">
        <v>1</v>
      </c>
      <c r="W95" s="217">
        <v>70000000</v>
      </c>
      <c r="X95" s="217"/>
      <c r="Y95" s="442" t="s">
        <v>776</v>
      </c>
      <c r="Z95" s="157">
        <v>1</v>
      </c>
      <c r="AA95" s="428">
        <v>43033</v>
      </c>
      <c r="AB95" s="429">
        <v>43100</v>
      </c>
      <c r="AC95" s="477">
        <v>0</v>
      </c>
      <c r="AD95" s="444">
        <f>+V95/M95</f>
        <v>1</v>
      </c>
      <c r="AE95" s="487">
        <f>+Z95/O95</f>
        <v>1</v>
      </c>
      <c r="AF95" s="467">
        <f>+W95/R95</f>
        <v>1</v>
      </c>
      <c r="AG95" s="479"/>
    </row>
    <row r="96" spans="1:33" ht="18.75" thickBot="1" x14ac:dyDescent="0.25">
      <c r="A96" s="738"/>
      <c r="B96" s="576"/>
      <c r="C96" s="738"/>
      <c r="D96" s="738"/>
      <c r="E96" s="738"/>
      <c r="F96" s="737"/>
      <c r="G96" s="738"/>
      <c r="H96" s="738"/>
      <c r="I96" s="446" t="s">
        <v>777</v>
      </c>
      <c r="J96" s="447" t="s">
        <v>657</v>
      </c>
      <c r="K96" s="448"/>
      <c r="L96" s="449" t="s">
        <v>17</v>
      </c>
      <c r="M96" s="450">
        <v>1</v>
      </c>
      <c r="N96" s="471"/>
      <c r="O96" s="488"/>
      <c r="P96" s="489"/>
      <c r="Q96" s="489"/>
      <c r="R96" s="490"/>
      <c r="S96" s="428"/>
      <c r="T96" s="429"/>
      <c r="U96" s="499"/>
      <c r="V96" s="471"/>
      <c r="W96" s="492"/>
      <c r="X96" s="492"/>
      <c r="Y96" s="492"/>
      <c r="Z96" s="492"/>
      <c r="AA96" s="492"/>
      <c r="AB96" s="492"/>
      <c r="AC96" s="493"/>
      <c r="AD96" s="494"/>
      <c r="AE96" s="495"/>
      <c r="AF96" s="496"/>
      <c r="AG96" s="497"/>
    </row>
    <row r="97" spans="1:33" ht="18.75" thickBot="1" x14ac:dyDescent="0.25">
      <c r="A97" s="738"/>
      <c r="B97" s="576"/>
      <c r="C97" s="738"/>
      <c r="D97" s="738"/>
      <c r="E97" s="738"/>
      <c r="F97" s="737"/>
      <c r="G97" s="738"/>
      <c r="H97" s="738"/>
      <c r="I97" s="446" t="s">
        <v>778</v>
      </c>
      <c r="J97" s="447" t="s">
        <v>659</v>
      </c>
      <c r="K97" s="448"/>
      <c r="L97" s="449" t="s">
        <v>17</v>
      </c>
      <c r="M97" s="450">
        <v>1</v>
      </c>
      <c r="N97" s="471"/>
      <c r="O97" s="488"/>
      <c r="P97" s="489"/>
      <c r="Q97" s="489"/>
      <c r="R97" s="490"/>
      <c r="S97" s="428"/>
      <c r="T97" s="429"/>
      <c r="U97" s="499"/>
      <c r="V97" s="471"/>
      <c r="W97" s="492"/>
      <c r="X97" s="492"/>
      <c r="Y97" s="492"/>
      <c r="Z97" s="492"/>
      <c r="AA97" s="492"/>
      <c r="AB97" s="492"/>
      <c r="AC97" s="493"/>
      <c r="AD97" s="494"/>
      <c r="AE97" s="495"/>
      <c r="AF97" s="496"/>
      <c r="AG97" s="497"/>
    </row>
    <row r="98" spans="1:33" ht="18.75" thickBot="1" x14ac:dyDescent="0.25">
      <c r="A98" s="738"/>
      <c r="B98" s="576"/>
      <c r="C98" s="738"/>
      <c r="D98" s="738"/>
      <c r="E98" s="738"/>
      <c r="F98" s="737"/>
      <c r="G98" s="738"/>
      <c r="H98" s="738"/>
      <c r="I98" s="446" t="s">
        <v>779</v>
      </c>
      <c r="J98" s="455" t="s">
        <v>661</v>
      </c>
      <c r="K98" s="448"/>
      <c r="L98" s="449" t="s">
        <v>737</v>
      </c>
      <c r="M98" s="450">
        <v>10</v>
      </c>
      <c r="N98" s="471"/>
      <c r="O98" s="488"/>
      <c r="P98" s="489"/>
      <c r="Q98" s="489"/>
      <c r="R98" s="490"/>
      <c r="S98" s="428"/>
      <c r="T98" s="429"/>
      <c r="U98" s="499"/>
      <c r="V98" s="471"/>
      <c r="W98" s="492"/>
      <c r="X98" s="492"/>
      <c r="Y98" s="492"/>
      <c r="Z98" s="492"/>
      <c r="AA98" s="492"/>
      <c r="AB98" s="492"/>
      <c r="AC98" s="493"/>
      <c r="AD98" s="494"/>
      <c r="AE98" s="495"/>
      <c r="AF98" s="496"/>
      <c r="AG98" s="497"/>
    </row>
    <row r="99" spans="1:33" ht="24.75" thickBot="1" x14ac:dyDescent="0.25">
      <c r="A99" s="738"/>
      <c r="B99" s="576"/>
      <c r="C99" s="738"/>
      <c r="D99" s="738"/>
      <c r="E99" s="738"/>
      <c r="F99" s="737"/>
      <c r="G99" s="738"/>
      <c r="H99" s="738"/>
      <c r="I99" s="446" t="s">
        <v>780</v>
      </c>
      <c r="J99" s="500" t="s">
        <v>665</v>
      </c>
      <c r="K99" s="448"/>
      <c r="L99" s="449" t="s">
        <v>722</v>
      </c>
      <c r="M99" s="450">
        <v>1</v>
      </c>
      <c r="N99" s="471"/>
      <c r="O99" s="488"/>
      <c r="P99" s="489"/>
      <c r="Q99" s="489"/>
      <c r="R99" s="490"/>
      <c r="S99" s="428"/>
      <c r="T99" s="429"/>
      <c r="U99" s="499"/>
      <c r="V99" s="471"/>
      <c r="W99" s="492"/>
      <c r="X99" s="492"/>
      <c r="Y99" s="492"/>
      <c r="Z99" s="492"/>
      <c r="AA99" s="492"/>
      <c r="AB99" s="492"/>
      <c r="AC99" s="493"/>
      <c r="AD99" s="494"/>
      <c r="AE99" s="495"/>
      <c r="AF99" s="496"/>
      <c r="AG99" s="497"/>
    </row>
    <row r="100" spans="1:33" ht="78.75" customHeight="1" thickBot="1" x14ac:dyDescent="0.25">
      <c r="A100" s="737" t="s">
        <v>883</v>
      </c>
      <c r="B100" s="575"/>
      <c r="C100" s="737" t="s">
        <v>884</v>
      </c>
      <c r="D100" s="737" t="s">
        <v>264</v>
      </c>
      <c r="E100" s="737" t="s">
        <v>140</v>
      </c>
      <c r="F100" s="737" t="s">
        <v>22</v>
      </c>
      <c r="G100" s="737" t="s">
        <v>886</v>
      </c>
      <c r="H100" s="737" t="s">
        <v>885</v>
      </c>
      <c r="I100" s="458" t="s">
        <v>781</v>
      </c>
      <c r="J100" s="459" t="s">
        <v>782</v>
      </c>
      <c r="K100" s="169" t="s">
        <v>725</v>
      </c>
      <c r="L100" s="439" t="s">
        <v>17</v>
      </c>
      <c r="M100" s="463">
        <v>1</v>
      </c>
      <c r="N100" s="460" t="s">
        <v>673</v>
      </c>
      <c r="O100" s="461">
        <v>1</v>
      </c>
      <c r="P100" s="461">
        <v>60000000</v>
      </c>
      <c r="Q100" s="462"/>
      <c r="R100" s="121">
        <v>60000000</v>
      </c>
      <c r="S100" s="428">
        <v>43033</v>
      </c>
      <c r="T100" s="429">
        <v>43100</v>
      </c>
      <c r="U100" s="160">
        <f>ROUND((T100-S100)/7,0)</f>
        <v>10</v>
      </c>
      <c r="V100" s="440">
        <v>1</v>
      </c>
      <c r="W100" s="217">
        <v>60000000</v>
      </c>
      <c r="X100" s="217"/>
      <c r="Y100" s="442" t="s">
        <v>783</v>
      </c>
      <c r="Z100" s="157">
        <v>1</v>
      </c>
      <c r="AA100" s="428">
        <v>43033</v>
      </c>
      <c r="AB100" s="429">
        <v>43100</v>
      </c>
      <c r="AC100" s="477">
        <v>0</v>
      </c>
      <c r="AD100" s="444">
        <f>+V100/M100</f>
        <v>1</v>
      </c>
      <c r="AE100" s="487">
        <f>+Z100/O100</f>
        <v>1</v>
      </c>
      <c r="AF100" s="467">
        <f>+W100/R100</f>
        <v>1</v>
      </c>
      <c r="AG100" s="479"/>
    </row>
    <row r="101" spans="1:33" ht="18.75" thickBot="1" x14ac:dyDescent="0.25">
      <c r="A101" s="738"/>
      <c r="B101" s="576"/>
      <c r="C101" s="738"/>
      <c r="D101" s="738"/>
      <c r="E101" s="738"/>
      <c r="F101" s="737"/>
      <c r="G101" s="738"/>
      <c r="H101" s="738"/>
      <c r="I101" s="446" t="s">
        <v>784</v>
      </c>
      <c r="J101" s="447" t="s">
        <v>657</v>
      </c>
      <c r="K101" s="448"/>
      <c r="L101" s="449" t="s">
        <v>17</v>
      </c>
      <c r="M101" s="450">
        <v>1</v>
      </c>
      <c r="N101" s="471"/>
      <c r="O101" s="488"/>
      <c r="P101" s="489"/>
      <c r="Q101" s="489"/>
      <c r="R101" s="490"/>
      <c r="S101" s="428"/>
      <c r="T101" s="429"/>
      <c r="U101" s="499"/>
      <c r="V101" s="471"/>
      <c r="W101" s="492"/>
      <c r="X101" s="492"/>
      <c r="Y101" s="492"/>
      <c r="Z101" s="492"/>
      <c r="AA101" s="492"/>
      <c r="AB101" s="492"/>
      <c r="AC101" s="493"/>
      <c r="AD101" s="494"/>
      <c r="AE101" s="495"/>
      <c r="AF101" s="496"/>
      <c r="AG101" s="497"/>
    </row>
    <row r="102" spans="1:33" ht="18.75" thickBot="1" x14ac:dyDescent="0.25">
      <c r="A102" s="738"/>
      <c r="B102" s="576"/>
      <c r="C102" s="738"/>
      <c r="D102" s="738"/>
      <c r="E102" s="738"/>
      <c r="F102" s="737"/>
      <c r="G102" s="738"/>
      <c r="H102" s="738"/>
      <c r="I102" s="446" t="s">
        <v>785</v>
      </c>
      <c r="J102" s="447" t="s">
        <v>659</v>
      </c>
      <c r="K102" s="448"/>
      <c r="L102" s="449" t="s">
        <v>17</v>
      </c>
      <c r="M102" s="450">
        <v>1</v>
      </c>
      <c r="N102" s="471"/>
      <c r="O102" s="488"/>
      <c r="P102" s="489"/>
      <c r="Q102" s="489"/>
      <c r="R102" s="490"/>
      <c r="S102" s="428"/>
      <c r="T102" s="429"/>
      <c r="U102" s="499"/>
      <c r="V102" s="471"/>
      <c r="W102" s="492"/>
      <c r="X102" s="492"/>
      <c r="Y102" s="492"/>
      <c r="Z102" s="492"/>
      <c r="AA102" s="492"/>
      <c r="AB102" s="492"/>
      <c r="AC102" s="493"/>
      <c r="AD102" s="494"/>
      <c r="AE102" s="495"/>
      <c r="AF102" s="496"/>
      <c r="AG102" s="497"/>
    </row>
    <row r="103" spans="1:33" ht="18.75" thickBot="1" x14ac:dyDescent="0.25">
      <c r="A103" s="738"/>
      <c r="B103" s="576"/>
      <c r="C103" s="738"/>
      <c r="D103" s="738"/>
      <c r="E103" s="738"/>
      <c r="F103" s="737"/>
      <c r="G103" s="738"/>
      <c r="H103" s="738"/>
      <c r="I103" s="446" t="s">
        <v>786</v>
      </c>
      <c r="J103" s="455" t="s">
        <v>661</v>
      </c>
      <c r="K103" s="448"/>
      <c r="L103" s="449" t="s">
        <v>737</v>
      </c>
      <c r="M103" s="450">
        <v>10</v>
      </c>
      <c r="N103" s="471"/>
      <c r="O103" s="488"/>
      <c r="P103" s="489"/>
      <c r="Q103" s="489"/>
      <c r="R103" s="490"/>
      <c r="S103" s="428"/>
      <c r="T103" s="429"/>
      <c r="U103" s="499"/>
      <c r="V103" s="471"/>
      <c r="W103" s="492"/>
      <c r="X103" s="492"/>
      <c r="Y103" s="492"/>
      <c r="Z103" s="492"/>
      <c r="AA103" s="492"/>
      <c r="AB103" s="492"/>
      <c r="AC103" s="493"/>
      <c r="AD103" s="494"/>
      <c r="AE103" s="495"/>
      <c r="AF103" s="496"/>
      <c r="AG103" s="497"/>
    </row>
    <row r="104" spans="1:33" ht="24.75" thickBot="1" x14ac:dyDescent="0.25">
      <c r="A104" s="738"/>
      <c r="B104" s="576"/>
      <c r="C104" s="738"/>
      <c r="D104" s="738"/>
      <c r="E104" s="738"/>
      <c r="F104" s="737"/>
      <c r="G104" s="738"/>
      <c r="H104" s="738"/>
      <c r="I104" s="446" t="s">
        <v>787</v>
      </c>
      <c r="J104" s="500" t="s">
        <v>665</v>
      </c>
      <c r="K104" s="448"/>
      <c r="L104" s="449" t="s">
        <v>722</v>
      </c>
      <c r="M104" s="450">
        <v>1</v>
      </c>
      <c r="N104" s="471"/>
      <c r="O104" s="488"/>
      <c r="P104" s="489"/>
      <c r="Q104" s="489"/>
      <c r="R104" s="490"/>
      <c r="S104" s="428"/>
      <c r="T104" s="429"/>
      <c r="U104" s="499"/>
      <c r="V104" s="471"/>
      <c r="W104" s="492"/>
      <c r="X104" s="492"/>
      <c r="Y104" s="492"/>
      <c r="Z104" s="492"/>
      <c r="AA104" s="492"/>
      <c r="AB104" s="492"/>
      <c r="AC104" s="493"/>
      <c r="AD104" s="494"/>
      <c r="AE104" s="495"/>
      <c r="AF104" s="496"/>
      <c r="AG104" s="497"/>
    </row>
    <row r="105" spans="1:33" ht="84" customHeight="1" thickBot="1" x14ac:dyDescent="0.25">
      <c r="A105" s="737" t="s">
        <v>883</v>
      </c>
      <c r="B105" s="575"/>
      <c r="C105" s="737" t="s">
        <v>884</v>
      </c>
      <c r="D105" s="737" t="s">
        <v>264</v>
      </c>
      <c r="E105" s="737" t="s">
        <v>140</v>
      </c>
      <c r="F105" s="737" t="s">
        <v>22</v>
      </c>
      <c r="G105" s="737" t="s">
        <v>886</v>
      </c>
      <c r="H105" s="737" t="s">
        <v>885</v>
      </c>
      <c r="I105" s="458" t="s">
        <v>788</v>
      </c>
      <c r="J105" s="459" t="s">
        <v>789</v>
      </c>
      <c r="K105" s="169" t="s">
        <v>725</v>
      </c>
      <c r="L105" s="439" t="s">
        <v>17</v>
      </c>
      <c r="M105" s="463">
        <v>1</v>
      </c>
      <c r="N105" s="460" t="s">
        <v>673</v>
      </c>
      <c r="O105" s="461">
        <v>1</v>
      </c>
      <c r="P105" s="461">
        <v>55000000</v>
      </c>
      <c r="Q105" s="462"/>
      <c r="R105" s="121">
        <v>55000000</v>
      </c>
      <c r="S105" s="428">
        <v>43033</v>
      </c>
      <c r="T105" s="429">
        <v>43100</v>
      </c>
      <c r="U105" s="160">
        <f>ROUND((T105-S105)/7,0)</f>
        <v>10</v>
      </c>
      <c r="V105" s="440">
        <v>1</v>
      </c>
      <c r="W105" s="217">
        <v>55000000</v>
      </c>
      <c r="X105" s="217"/>
      <c r="Y105" s="442" t="s">
        <v>790</v>
      </c>
      <c r="Z105" s="157">
        <v>1</v>
      </c>
      <c r="AA105" s="428">
        <v>43033</v>
      </c>
      <c r="AB105" s="429">
        <v>43100</v>
      </c>
      <c r="AC105" s="477">
        <v>0</v>
      </c>
      <c r="AD105" s="444">
        <f>+V105/M105</f>
        <v>1</v>
      </c>
      <c r="AE105" s="487">
        <f>+Z105/O105</f>
        <v>1</v>
      </c>
      <c r="AF105" s="467">
        <f>+W105/R105</f>
        <v>1</v>
      </c>
      <c r="AG105" s="479"/>
    </row>
    <row r="106" spans="1:33" ht="18.75" thickBot="1" x14ac:dyDescent="0.25">
      <c r="A106" s="738"/>
      <c r="B106" s="576"/>
      <c r="C106" s="738"/>
      <c r="D106" s="738"/>
      <c r="E106" s="738"/>
      <c r="F106" s="737"/>
      <c r="G106" s="738"/>
      <c r="H106" s="738"/>
      <c r="I106" s="446" t="s">
        <v>791</v>
      </c>
      <c r="J106" s="447" t="s">
        <v>657</v>
      </c>
      <c r="K106" s="448"/>
      <c r="L106" s="449" t="s">
        <v>17</v>
      </c>
      <c r="M106" s="450">
        <v>1</v>
      </c>
      <c r="N106" s="471"/>
      <c r="O106" s="488"/>
      <c r="P106" s="489"/>
      <c r="Q106" s="489"/>
      <c r="R106" s="490"/>
      <c r="S106" s="428"/>
      <c r="T106" s="429"/>
      <c r="U106" s="499"/>
      <c r="V106" s="471"/>
      <c r="W106" s="492"/>
      <c r="X106" s="492"/>
      <c r="Y106" s="492"/>
      <c r="Z106" s="492"/>
      <c r="AA106" s="492"/>
      <c r="AB106" s="492"/>
      <c r="AC106" s="493"/>
      <c r="AD106" s="494"/>
      <c r="AE106" s="495"/>
      <c r="AF106" s="496"/>
      <c r="AG106" s="497"/>
    </row>
    <row r="107" spans="1:33" ht="18.75" thickBot="1" x14ac:dyDescent="0.25">
      <c r="A107" s="738"/>
      <c r="B107" s="576"/>
      <c r="C107" s="738"/>
      <c r="D107" s="738"/>
      <c r="E107" s="738"/>
      <c r="F107" s="737"/>
      <c r="G107" s="738"/>
      <c r="H107" s="738"/>
      <c r="I107" s="446" t="s">
        <v>792</v>
      </c>
      <c r="J107" s="447" t="s">
        <v>659</v>
      </c>
      <c r="K107" s="448"/>
      <c r="L107" s="449" t="s">
        <v>17</v>
      </c>
      <c r="M107" s="450">
        <v>1</v>
      </c>
      <c r="N107" s="471"/>
      <c r="O107" s="488"/>
      <c r="P107" s="489"/>
      <c r="Q107" s="489"/>
      <c r="R107" s="490"/>
      <c r="S107" s="428"/>
      <c r="T107" s="429"/>
      <c r="U107" s="499"/>
      <c r="V107" s="471"/>
      <c r="W107" s="492"/>
      <c r="X107" s="492"/>
      <c r="Y107" s="492"/>
      <c r="Z107" s="492"/>
      <c r="AA107" s="492"/>
      <c r="AB107" s="492"/>
      <c r="AC107" s="493"/>
      <c r="AD107" s="494"/>
      <c r="AE107" s="495"/>
      <c r="AF107" s="496"/>
      <c r="AG107" s="497"/>
    </row>
    <row r="108" spans="1:33" ht="18.75" thickBot="1" x14ac:dyDescent="0.25">
      <c r="A108" s="738"/>
      <c r="B108" s="576"/>
      <c r="C108" s="738"/>
      <c r="D108" s="738"/>
      <c r="E108" s="738"/>
      <c r="F108" s="737"/>
      <c r="G108" s="738"/>
      <c r="H108" s="738"/>
      <c r="I108" s="446" t="s">
        <v>793</v>
      </c>
      <c r="J108" s="455" t="s">
        <v>661</v>
      </c>
      <c r="K108" s="448"/>
      <c r="L108" s="449" t="s">
        <v>737</v>
      </c>
      <c r="M108" s="450">
        <v>10</v>
      </c>
      <c r="N108" s="471"/>
      <c r="O108" s="488"/>
      <c r="P108" s="489"/>
      <c r="Q108" s="489"/>
      <c r="R108" s="490"/>
      <c r="S108" s="428"/>
      <c r="T108" s="429"/>
      <c r="U108" s="499"/>
      <c r="V108" s="471"/>
      <c r="W108" s="492"/>
      <c r="X108" s="492"/>
      <c r="Y108" s="492"/>
      <c r="Z108" s="492"/>
      <c r="AA108" s="492"/>
      <c r="AB108" s="492"/>
      <c r="AC108" s="493"/>
      <c r="AD108" s="494"/>
      <c r="AE108" s="495"/>
      <c r="AF108" s="496"/>
      <c r="AG108" s="497"/>
    </row>
    <row r="109" spans="1:33" ht="24.75" thickBot="1" x14ac:dyDescent="0.25">
      <c r="A109" s="738"/>
      <c r="B109" s="576"/>
      <c r="C109" s="738"/>
      <c r="D109" s="738"/>
      <c r="E109" s="738"/>
      <c r="F109" s="737"/>
      <c r="G109" s="738"/>
      <c r="H109" s="738"/>
      <c r="I109" s="446" t="s">
        <v>794</v>
      </c>
      <c r="J109" s="500" t="s">
        <v>665</v>
      </c>
      <c r="K109" s="448"/>
      <c r="L109" s="449" t="s">
        <v>722</v>
      </c>
      <c r="M109" s="450">
        <v>1</v>
      </c>
      <c r="N109" s="471"/>
      <c r="O109" s="488"/>
      <c r="P109" s="489"/>
      <c r="Q109" s="489"/>
      <c r="R109" s="490"/>
      <c r="S109" s="428"/>
      <c r="T109" s="429"/>
      <c r="U109" s="499"/>
      <c r="V109" s="471"/>
      <c r="W109" s="492"/>
      <c r="X109" s="492"/>
      <c r="Y109" s="492"/>
      <c r="Z109" s="492"/>
      <c r="AA109" s="492"/>
      <c r="AB109" s="492"/>
      <c r="AC109" s="493"/>
      <c r="AD109" s="494"/>
      <c r="AE109" s="495"/>
      <c r="AF109" s="496"/>
      <c r="AG109" s="497"/>
    </row>
    <row r="110" spans="1:33" ht="52.5" customHeight="1" thickBot="1" x14ac:dyDescent="0.25">
      <c r="A110" s="737" t="s">
        <v>883</v>
      </c>
      <c r="B110" s="575"/>
      <c r="C110" s="737" t="s">
        <v>884</v>
      </c>
      <c r="D110" s="737" t="s">
        <v>264</v>
      </c>
      <c r="E110" s="737" t="s">
        <v>140</v>
      </c>
      <c r="F110" s="737" t="s">
        <v>22</v>
      </c>
      <c r="G110" s="737" t="s">
        <v>886</v>
      </c>
      <c r="H110" s="737" t="s">
        <v>885</v>
      </c>
      <c r="I110" s="458" t="s">
        <v>795</v>
      </c>
      <c r="J110" s="459" t="s">
        <v>796</v>
      </c>
      <c r="K110" s="169" t="s">
        <v>725</v>
      </c>
      <c r="L110" s="439" t="s">
        <v>17</v>
      </c>
      <c r="M110" s="463">
        <v>1</v>
      </c>
      <c r="N110" s="460" t="s">
        <v>673</v>
      </c>
      <c r="O110" s="461">
        <v>1</v>
      </c>
      <c r="P110" s="461">
        <v>60000000</v>
      </c>
      <c r="Q110" s="462"/>
      <c r="R110" s="121">
        <v>60000000</v>
      </c>
      <c r="S110" s="428">
        <v>43033</v>
      </c>
      <c r="T110" s="429">
        <v>43100</v>
      </c>
      <c r="U110" s="160">
        <f>ROUND((T110-S110)/7,0)</f>
        <v>10</v>
      </c>
      <c r="V110" s="440">
        <v>1</v>
      </c>
      <c r="W110" s="217">
        <v>60000000</v>
      </c>
      <c r="X110" s="217"/>
      <c r="Y110" s="442" t="s">
        <v>797</v>
      </c>
      <c r="Z110" s="157">
        <v>1</v>
      </c>
      <c r="AA110" s="428">
        <v>43033</v>
      </c>
      <c r="AB110" s="429">
        <v>43100</v>
      </c>
      <c r="AC110" s="477">
        <v>0</v>
      </c>
      <c r="AD110" s="444">
        <f>+V110/M110</f>
        <v>1</v>
      </c>
      <c r="AE110" s="487">
        <f>+Z110/O110</f>
        <v>1</v>
      </c>
      <c r="AF110" s="467">
        <f>+W110/R110</f>
        <v>1</v>
      </c>
      <c r="AG110" s="479"/>
    </row>
    <row r="111" spans="1:33" ht="18.75" thickBot="1" x14ac:dyDescent="0.25">
      <c r="A111" s="738"/>
      <c r="B111" s="576"/>
      <c r="C111" s="738"/>
      <c r="D111" s="738"/>
      <c r="E111" s="738"/>
      <c r="F111" s="737"/>
      <c r="G111" s="738"/>
      <c r="H111" s="738"/>
      <c r="I111" s="446" t="s">
        <v>798</v>
      </c>
      <c r="J111" s="447" t="s">
        <v>657</v>
      </c>
      <c r="K111" s="448"/>
      <c r="L111" s="449" t="s">
        <v>17</v>
      </c>
      <c r="M111" s="450">
        <v>1</v>
      </c>
      <c r="N111" s="471"/>
      <c r="O111" s="488"/>
      <c r="P111" s="489"/>
      <c r="Q111" s="489"/>
      <c r="R111" s="490"/>
      <c r="S111" s="428"/>
      <c r="T111" s="429"/>
      <c r="U111" s="499"/>
      <c r="V111" s="471"/>
      <c r="W111" s="492"/>
      <c r="X111" s="492"/>
      <c r="Y111" s="492"/>
      <c r="Z111" s="492"/>
      <c r="AA111" s="492"/>
      <c r="AB111" s="492"/>
      <c r="AC111" s="493"/>
      <c r="AD111" s="494"/>
      <c r="AE111" s="495"/>
      <c r="AF111" s="496"/>
      <c r="AG111" s="497"/>
    </row>
    <row r="112" spans="1:33" ht="18.75" thickBot="1" x14ac:dyDescent="0.25">
      <c r="A112" s="738"/>
      <c r="B112" s="576"/>
      <c r="C112" s="738"/>
      <c r="D112" s="738"/>
      <c r="E112" s="738"/>
      <c r="F112" s="737"/>
      <c r="G112" s="738"/>
      <c r="H112" s="738"/>
      <c r="I112" s="446" t="s">
        <v>799</v>
      </c>
      <c r="J112" s="447" t="s">
        <v>659</v>
      </c>
      <c r="K112" s="448"/>
      <c r="L112" s="449" t="s">
        <v>17</v>
      </c>
      <c r="M112" s="450">
        <v>1</v>
      </c>
      <c r="N112" s="471"/>
      <c r="O112" s="488"/>
      <c r="P112" s="489"/>
      <c r="Q112" s="489"/>
      <c r="R112" s="490"/>
      <c r="S112" s="428"/>
      <c r="T112" s="429"/>
      <c r="U112" s="499"/>
      <c r="V112" s="471"/>
      <c r="W112" s="492"/>
      <c r="X112" s="492"/>
      <c r="Y112" s="492"/>
      <c r="Z112" s="492"/>
      <c r="AA112" s="492"/>
      <c r="AB112" s="492"/>
      <c r="AC112" s="493"/>
      <c r="AD112" s="494"/>
      <c r="AE112" s="495"/>
      <c r="AF112" s="496"/>
      <c r="AG112" s="497"/>
    </row>
    <row r="113" spans="1:33" ht="18.75" thickBot="1" x14ac:dyDescent="0.25">
      <c r="A113" s="738"/>
      <c r="B113" s="576"/>
      <c r="C113" s="738"/>
      <c r="D113" s="738"/>
      <c r="E113" s="738"/>
      <c r="F113" s="737"/>
      <c r="G113" s="738"/>
      <c r="H113" s="738"/>
      <c r="I113" s="446" t="s">
        <v>800</v>
      </c>
      <c r="J113" s="455" t="s">
        <v>661</v>
      </c>
      <c r="K113" s="448"/>
      <c r="L113" s="449" t="s">
        <v>737</v>
      </c>
      <c r="M113" s="450">
        <v>10</v>
      </c>
      <c r="N113" s="471"/>
      <c r="O113" s="488"/>
      <c r="P113" s="489"/>
      <c r="Q113" s="489"/>
      <c r="R113" s="490"/>
      <c r="S113" s="428"/>
      <c r="T113" s="429"/>
      <c r="U113" s="499"/>
      <c r="V113" s="471"/>
      <c r="W113" s="492"/>
      <c r="X113" s="492"/>
      <c r="Y113" s="492"/>
      <c r="Z113" s="492"/>
      <c r="AA113" s="492"/>
      <c r="AB113" s="492"/>
      <c r="AC113" s="493"/>
      <c r="AD113" s="494"/>
      <c r="AE113" s="495"/>
      <c r="AF113" s="496"/>
      <c r="AG113" s="497"/>
    </row>
    <row r="114" spans="1:33" ht="24.75" thickBot="1" x14ac:dyDescent="0.25">
      <c r="A114" s="738"/>
      <c r="B114" s="576"/>
      <c r="C114" s="738"/>
      <c r="D114" s="738"/>
      <c r="E114" s="738"/>
      <c r="F114" s="737"/>
      <c r="G114" s="738"/>
      <c r="H114" s="738"/>
      <c r="I114" s="446" t="s">
        <v>801</v>
      </c>
      <c r="J114" s="500" t="s">
        <v>665</v>
      </c>
      <c r="K114" s="448"/>
      <c r="L114" s="449" t="s">
        <v>722</v>
      </c>
      <c r="M114" s="450">
        <v>1</v>
      </c>
      <c r="N114" s="471"/>
      <c r="O114" s="488"/>
      <c r="P114" s="489"/>
      <c r="Q114" s="489"/>
      <c r="R114" s="490"/>
      <c r="S114" s="428"/>
      <c r="T114" s="429"/>
      <c r="U114" s="499"/>
      <c r="V114" s="471"/>
      <c r="W114" s="492"/>
      <c r="X114" s="492"/>
      <c r="Y114" s="492"/>
      <c r="Z114" s="492"/>
      <c r="AA114" s="492"/>
      <c r="AB114" s="492"/>
      <c r="AC114" s="493"/>
      <c r="AD114" s="494"/>
      <c r="AE114" s="495"/>
      <c r="AF114" s="496"/>
      <c r="AG114" s="497"/>
    </row>
    <row r="115" spans="1:33" ht="96.75" customHeight="1" thickBot="1" x14ac:dyDescent="0.25">
      <c r="A115" s="739" t="s">
        <v>883</v>
      </c>
      <c r="B115" s="740"/>
      <c r="C115" s="737" t="s">
        <v>887</v>
      </c>
      <c r="D115" s="737" t="s">
        <v>264</v>
      </c>
      <c r="E115" s="737" t="s">
        <v>140</v>
      </c>
      <c r="F115" s="737" t="s">
        <v>22</v>
      </c>
      <c r="G115" s="737" t="s">
        <v>888</v>
      </c>
      <c r="H115" s="737" t="s">
        <v>885</v>
      </c>
      <c r="I115" s="458" t="s">
        <v>802</v>
      </c>
      <c r="J115" s="459" t="s">
        <v>803</v>
      </c>
      <c r="K115" s="169" t="s">
        <v>725</v>
      </c>
      <c r="L115" s="439" t="s">
        <v>17</v>
      </c>
      <c r="M115" s="463">
        <v>1</v>
      </c>
      <c r="N115" s="460" t="s">
        <v>682</v>
      </c>
      <c r="O115" s="461">
        <v>1</v>
      </c>
      <c r="P115" s="461">
        <v>27976428</v>
      </c>
      <c r="Q115" s="462"/>
      <c r="R115" s="121">
        <v>27976428</v>
      </c>
      <c r="S115" s="428">
        <v>43034</v>
      </c>
      <c r="T115" s="429">
        <v>43100</v>
      </c>
      <c r="U115" s="160">
        <f>ROUND((T115-S115)/7,0)</f>
        <v>9</v>
      </c>
      <c r="V115" s="440">
        <v>1</v>
      </c>
      <c r="W115" s="217">
        <v>27976428</v>
      </c>
      <c r="X115" s="217"/>
      <c r="Y115" s="442" t="s">
        <v>804</v>
      </c>
      <c r="Z115" s="157">
        <v>1</v>
      </c>
      <c r="AA115" s="428">
        <v>43034</v>
      </c>
      <c r="AB115" s="429">
        <v>43100</v>
      </c>
      <c r="AC115" s="477">
        <v>0</v>
      </c>
      <c r="AD115" s="444">
        <f>+V115/M115</f>
        <v>1</v>
      </c>
      <c r="AE115" s="487">
        <f>+Z115/O115</f>
        <v>1</v>
      </c>
      <c r="AF115" s="467">
        <f>+W115/R115</f>
        <v>1</v>
      </c>
      <c r="AG115" s="479"/>
    </row>
    <row r="116" spans="1:33" ht="18.75" thickBot="1" x14ac:dyDescent="0.25">
      <c r="A116" s="739"/>
      <c r="B116" s="740"/>
      <c r="C116" s="738"/>
      <c r="D116" s="738"/>
      <c r="E116" s="738"/>
      <c r="F116" s="738"/>
      <c r="G116" s="738"/>
      <c r="H116" s="738"/>
      <c r="I116" s="446" t="s">
        <v>805</v>
      </c>
      <c r="J116" s="447" t="s">
        <v>657</v>
      </c>
      <c r="K116" s="448"/>
      <c r="L116" s="449" t="s">
        <v>17</v>
      </c>
      <c r="M116" s="450">
        <v>1</v>
      </c>
      <c r="N116" s="471"/>
      <c r="O116" s="488"/>
      <c r="P116" s="489"/>
      <c r="Q116" s="489"/>
      <c r="R116" s="490"/>
      <c r="S116" s="428"/>
      <c r="T116" s="429"/>
      <c r="U116" s="499"/>
      <c r="V116" s="471"/>
      <c r="W116" s="492"/>
      <c r="X116" s="492"/>
      <c r="Y116" s="492"/>
      <c r="Z116" s="492"/>
      <c r="AA116" s="492"/>
      <c r="AB116" s="492"/>
      <c r="AC116" s="493"/>
      <c r="AD116" s="494"/>
      <c r="AE116" s="495"/>
      <c r="AF116" s="496"/>
      <c r="AG116" s="497"/>
    </row>
    <row r="117" spans="1:33" ht="18.75" thickBot="1" x14ac:dyDescent="0.25">
      <c r="A117" s="739"/>
      <c r="B117" s="740"/>
      <c r="C117" s="738"/>
      <c r="D117" s="738"/>
      <c r="E117" s="738"/>
      <c r="F117" s="738"/>
      <c r="G117" s="738"/>
      <c r="H117" s="738"/>
      <c r="I117" s="446" t="s">
        <v>806</v>
      </c>
      <c r="J117" s="447" t="s">
        <v>659</v>
      </c>
      <c r="K117" s="448"/>
      <c r="L117" s="449" t="s">
        <v>17</v>
      </c>
      <c r="M117" s="450">
        <v>1</v>
      </c>
      <c r="N117" s="471"/>
      <c r="O117" s="488"/>
      <c r="P117" s="489"/>
      <c r="Q117" s="489"/>
      <c r="R117" s="490"/>
      <c r="S117" s="428"/>
      <c r="T117" s="429"/>
      <c r="U117" s="499"/>
      <c r="V117" s="471"/>
      <c r="W117" s="492"/>
      <c r="X117" s="492"/>
      <c r="Y117" s="492"/>
      <c r="Z117" s="492"/>
      <c r="AA117" s="492"/>
      <c r="AB117" s="492"/>
      <c r="AC117" s="493"/>
      <c r="AD117" s="494"/>
      <c r="AE117" s="495"/>
      <c r="AF117" s="496"/>
      <c r="AG117" s="497"/>
    </row>
    <row r="118" spans="1:33" ht="63.75" customHeight="1" thickBot="1" x14ac:dyDescent="0.25">
      <c r="A118" s="737" t="s">
        <v>883</v>
      </c>
      <c r="B118" s="575"/>
      <c r="C118" s="737" t="s">
        <v>884</v>
      </c>
      <c r="D118" s="737" t="s">
        <v>264</v>
      </c>
      <c r="E118" s="737" t="s">
        <v>140</v>
      </c>
      <c r="F118" s="737" t="s">
        <v>22</v>
      </c>
      <c r="G118" s="737" t="s">
        <v>886</v>
      </c>
      <c r="H118" s="737" t="s">
        <v>885</v>
      </c>
      <c r="I118" s="458" t="s">
        <v>807</v>
      </c>
      <c r="J118" s="459" t="s">
        <v>808</v>
      </c>
      <c r="K118" s="169" t="s">
        <v>725</v>
      </c>
      <c r="L118" s="439" t="s">
        <v>17</v>
      </c>
      <c r="M118" s="463">
        <v>1</v>
      </c>
      <c r="N118" s="460" t="s">
        <v>673</v>
      </c>
      <c r="O118" s="461">
        <v>1</v>
      </c>
      <c r="P118" s="461">
        <v>60000000</v>
      </c>
      <c r="Q118" s="462"/>
      <c r="R118" s="121">
        <v>60000000</v>
      </c>
      <c r="S118" s="428">
        <v>43039</v>
      </c>
      <c r="T118" s="429">
        <v>43098</v>
      </c>
      <c r="U118" s="160">
        <f>ROUND((T118-S118)/7,0)</f>
        <v>8</v>
      </c>
      <c r="V118" s="440">
        <v>1</v>
      </c>
      <c r="W118" s="217">
        <v>60000000</v>
      </c>
      <c r="X118" s="217"/>
      <c r="Y118" s="442" t="s">
        <v>809</v>
      </c>
      <c r="Z118" s="157">
        <v>1</v>
      </c>
      <c r="AA118" s="428">
        <v>43039</v>
      </c>
      <c r="AB118" s="429">
        <v>43098</v>
      </c>
      <c r="AC118" s="477">
        <v>0</v>
      </c>
      <c r="AD118" s="444">
        <f>+V118/M118</f>
        <v>1</v>
      </c>
      <c r="AE118" s="487">
        <f>+Z118/O118</f>
        <v>1</v>
      </c>
      <c r="AF118" s="467">
        <f>+W118/R118</f>
        <v>1</v>
      </c>
      <c r="AG118" s="479"/>
    </row>
    <row r="119" spans="1:33" ht="18.75" thickBot="1" x14ac:dyDescent="0.25">
      <c r="A119" s="738"/>
      <c r="B119" s="576"/>
      <c r="C119" s="738"/>
      <c r="D119" s="738"/>
      <c r="E119" s="738"/>
      <c r="F119" s="737"/>
      <c r="G119" s="738"/>
      <c r="H119" s="738"/>
      <c r="I119" s="446" t="s">
        <v>810</v>
      </c>
      <c r="J119" s="447" t="s">
        <v>657</v>
      </c>
      <c r="K119" s="448"/>
      <c r="L119" s="449" t="s">
        <v>17</v>
      </c>
      <c r="M119" s="450">
        <v>1</v>
      </c>
      <c r="N119" s="471"/>
      <c r="O119" s="488"/>
      <c r="P119" s="489"/>
      <c r="Q119" s="489"/>
      <c r="R119" s="490"/>
      <c r="S119" s="428"/>
      <c r="T119" s="429"/>
      <c r="U119" s="499"/>
      <c r="V119" s="471"/>
      <c r="W119" s="492"/>
      <c r="X119" s="492"/>
      <c r="Y119" s="492"/>
      <c r="Z119" s="492"/>
      <c r="AA119" s="492"/>
      <c r="AB119" s="492"/>
      <c r="AC119" s="493"/>
      <c r="AD119" s="494"/>
      <c r="AE119" s="495"/>
      <c r="AF119" s="496"/>
      <c r="AG119" s="497"/>
    </row>
    <row r="120" spans="1:33" ht="18.75" thickBot="1" x14ac:dyDescent="0.25">
      <c r="A120" s="738"/>
      <c r="B120" s="576"/>
      <c r="C120" s="738"/>
      <c r="D120" s="738"/>
      <c r="E120" s="738"/>
      <c r="F120" s="737"/>
      <c r="G120" s="738"/>
      <c r="H120" s="738"/>
      <c r="I120" s="446" t="s">
        <v>811</v>
      </c>
      <c r="J120" s="447" t="s">
        <v>659</v>
      </c>
      <c r="K120" s="448"/>
      <c r="L120" s="449" t="s">
        <v>17</v>
      </c>
      <c r="M120" s="450">
        <v>1</v>
      </c>
      <c r="N120" s="471"/>
      <c r="O120" s="488"/>
      <c r="P120" s="489"/>
      <c r="Q120" s="489"/>
      <c r="R120" s="490"/>
      <c r="S120" s="428"/>
      <c r="T120" s="429"/>
      <c r="U120" s="499"/>
      <c r="V120" s="471"/>
      <c r="W120" s="492"/>
      <c r="X120" s="492"/>
      <c r="Y120" s="492"/>
      <c r="Z120" s="492"/>
      <c r="AA120" s="492"/>
      <c r="AB120" s="492"/>
      <c r="AC120" s="493"/>
      <c r="AD120" s="494"/>
      <c r="AE120" s="495"/>
      <c r="AF120" s="496"/>
      <c r="AG120" s="497"/>
    </row>
    <row r="121" spans="1:33" ht="18.75" thickBot="1" x14ac:dyDescent="0.25">
      <c r="A121" s="738"/>
      <c r="B121" s="576"/>
      <c r="C121" s="738"/>
      <c r="D121" s="738"/>
      <c r="E121" s="738"/>
      <c r="F121" s="737"/>
      <c r="G121" s="738"/>
      <c r="H121" s="738"/>
      <c r="I121" s="446" t="s">
        <v>812</v>
      </c>
      <c r="J121" s="455" t="s">
        <v>661</v>
      </c>
      <c r="K121" s="448"/>
      <c r="L121" s="449" t="s">
        <v>737</v>
      </c>
      <c r="M121" s="450">
        <v>8</v>
      </c>
      <c r="N121" s="471"/>
      <c r="O121" s="488"/>
      <c r="P121" s="489"/>
      <c r="Q121" s="489"/>
      <c r="R121" s="490"/>
      <c r="S121" s="428"/>
      <c r="T121" s="429"/>
      <c r="U121" s="499"/>
      <c r="V121" s="471"/>
      <c r="W121" s="492"/>
      <c r="X121" s="492"/>
      <c r="Y121" s="492"/>
      <c r="Z121" s="492"/>
      <c r="AA121" s="492"/>
      <c r="AB121" s="492"/>
      <c r="AC121" s="493"/>
      <c r="AD121" s="494"/>
      <c r="AE121" s="495"/>
      <c r="AF121" s="496"/>
      <c r="AG121" s="497"/>
    </row>
    <row r="122" spans="1:33" ht="24.75" thickBot="1" x14ac:dyDescent="0.25">
      <c r="A122" s="738"/>
      <c r="B122" s="576"/>
      <c r="C122" s="738"/>
      <c r="D122" s="738"/>
      <c r="E122" s="738"/>
      <c r="F122" s="737"/>
      <c r="G122" s="738"/>
      <c r="H122" s="738"/>
      <c r="I122" s="446" t="s">
        <v>813</v>
      </c>
      <c r="J122" s="500" t="s">
        <v>665</v>
      </c>
      <c r="K122" s="448"/>
      <c r="L122" s="449" t="s">
        <v>722</v>
      </c>
      <c r="M122" s="450">
        <v>1</v>
      </c>
      <c r="N122" s="471"/>
      <c r="O122" s="488"/>
      <c r="P122" s="489"/>
      <c r="Q122" s="489"/>
      <c r="R122" s="490"/>
      <c r="S122" s="428"/>
      <c r="T122" s="429"/>
      <c r="U122" s="499"/>
      <c r="V122" s="471"/>
      <c r="W122" s="492"/>
      <c r="X122" s="492"/>
      <c r="Y122" s="492"/>
      <c r="Z122" s="492"/>
      <c r="AA122" s="492"/>
      <c r="AB122" s="492"/>
      <c r="AC122" s="493"/>
      <c r="AD122" s="494"/>
      <c r="AE122" s="495"/>
      <c r="AF122" s="496"/>
      <c r="AG122" s="497"/>
    </row>
    <row r="123" spans="1:33" ht="78.75" customHeight="1" thickBot="1" x14ac:dyDescent="0.25">
      <c r="A123" s="737" t="s">
        <v>883</v>
      </c>
      <c r="B123" s="575"/>
      <c r="C123" s="737" t="s">
        <v>884</v>
      </c>
      <c r="D123" s="737" t="s">
        <v>264</v>
      </c>
      <c r="E123" s="737" t="s">
        <v>140</v>
      </c>
      <c r="F123" s="737" t="s">
        <v>22</v>
      </c>
      <c r="G123" s="737" t="s">
        <v>886</v>
      </c>
      <c r="H123" s="737" t="s">
        <v>885</v>
      </c>
      <c r="I123" s="458" t="s">
        <v>814</v>
      </c>
      <c r="J123" s="459" t="s">
        <v>815</v>
      </c>
      <c r="K123" s="169" t="s">
        <v>725</v>
      </c>
      <c r="L123" s="439" t="s">
        <v>17</v>
      </c>
      <c r="M123" s="463">
        <v>1</v>
      </c>
      <c r="N123" s="460" t="s">
        <v>673</v>
      </c>
      <c r="O123" s="461">
        <v>1</v>
      </c>
      <c r="P123" s="461">
        <v>543000000</v>
      </c>
      <c r="Q123" s="462"/>
      <c r="R123" s="121">
        <v>543000000</v>
      </c>
      <c r="S123" s="428">
        <v>43042</v>
      </c>
      <c r="T123" s="429">
        <v>43100</v>
      </c>
      <c r="U123" s="160">
        <f>ROUND((T123-S123)/7,0)</f>
        <v>8</v>
      </c>
      <c r="V123" s="440">
        <v>1</v>
      </c>
      <c r="W123" s="217">
        <v>543000000</v>
      </c>
      <c r="X123" s="217"/>
      <c r="Y123" s="442" t="s">
        <v>809</v>
      </c>
      <c r="Z123" s="157">
        <v>1</v>
      </c>
      <c r="AA123" s="428">
        <v>43042</v>
      </c>
      <c r="AB123" s="429">
        <v>43100</v>
      </c>
      <c r="AC123" s="477">
        <v>0</v>
      </c>
      <c r="AD123" s="444">
        <f>+V123/M123</f>
        <v>1</v>
      </c>
      <c r="AE123" s="487">
        <f>+Z123/O123</f>
        <v>1</v>
      </c>
      <c r="AF123" s="467">
        <f>+W123/R123</f>
        <v>1</v>
      </c>
      <c r="AG123" s="479"/>
    </row>
    <row r="124" spans="1:33" ht="18.75" thickBot="1" x14ac:dyDescent="0.25">
      <c r="A124" s="738"/>
      <c r="B124" s="576"/>
      <c r="C124" s="738"/>
      <c r="D124" s="738"/>
      <c r="E124" s="738"/>
      <c r="F124" s="737"/>
      <c r="G124" s="738"/>
      <c r="H124" s="738"/>
      <c r="I124" s="446" t="s">
        <v>816</v>
      </c>
      <c r="J124" s="447" t="s">
        <v>657</v>
      </c>
      <c r="K124" s="448"/>
      <c r="L124" s="449" t="s">
        <v>17</v>
      </c>
      <c r="M124" s="450">
        <v>1</v>
      </c>
      <c r="N124" s="471"/>
      <c r="O124" s="488"/>
      <c r="P124" s="489"/>
      <c r="Q124" s="489"/>
      <c r="R124" s="490"/>
      <c r="S124" s="428"/>
      <c r="T124" s="429"/>
      <c r="U124" s="499"/>
      <c r="V124" s="471"/>
      <c r="W124" s="492"/>
      <c r="X124" s="492"/>
      <c r="Y124" s="492"/>
      <c r="Z124" s="492"/>
      <c r="AA124" s="492"/>
      <c r="AB124" s="492"/>
      <c r="AC124" s="493"/>
      <c r="AD124" s="494"/>
      <c r="AE124" s="495"/>
      <c r="AF124" s="496"/>
      <c r="AG124" s="497"/>
    </row>
    <row r="125" spans="1:33" ht="18.75" thickBot="1" x14ac:dyDescent="0.25">
      <c r="A125" s="738"/>
      <c r="B125" s="576"/>
      <c r="C125" s="738"/>
      <c r="D125" s="738"/>
      <c r="E125" s="738"/>
      <c r="F125" s="737"/>
      <c r="G125" s="738"/>
      <c r="H125" s="738"/>
      <c r="I125" s="446" t="s">
        <v>817</v>
      </c>
      <c r="J125" s="447" t="s">
        <v>659</v>
      </c>
      <c r="K125" s="448"/>
      <c r="L125" s="449" t="s">
        <v>17</v>
      </c>
      <c r="M125" s="450">
        <v>1</v>
      </c>
      <c r="N125" s="471"/>
      <c r="O125" s="488"/>
      <c r="P125" s="489"/>
      <c r="Q125" s="489"/>
      <c r="R125" s="490"/>
      <c r="S125" s="428"/>
      <c r="T125" s="429"/>
      <c r="U125" s="499"/>
      <c r="V125" s="471"/>
      <c r="W125" s="492"/>
      <c r="X125" s="492"/>
      <c r="Y125" s="492"/>
      <c r="Z125" s="492"/>
      <c r="AA125" s="492"/>
      <c r="AB125" s="492"/>
      <c r="AC125" s="493"/>
      <c r="AD125" s="494"/>
      <c r="AE125" s="495"/>
      <c r="AF125" s="496"/>
      <c r="AG125" s="497"/>
    </row>
    <row r="126" spans="1:33" ht="18.75" thickBot="1" x14ac:dyDescent="0.25">
      <c r="A126" s="738"/>
      <c r="B126" s="576"/>
      <c r="C126" s="738"/>
      <c r="D126" s="738"/>
      <c r="E126" s="738"/>
      <c r="F126" s="737"/>
      <c r="G126" s="738"/>
      <c r="H126" s="738"/>
      <c r="I126" s="446" t="s">
        <v>818</v>
      </c>
      <c r="J126" s="455" t="s">
        <v>661</v>
      </c>
      <c r="K126" s="448"/>
      <c r="L126" s="449" t="s">
        <v>737</v>
      </c>
      <c r="M126" s="450">
        <v>8</v>
      </c>
      <c r="N126" s="471"/>
      <c r="O126" s="488"/>
      <c r="P126" s="489"/>
      <c r="Q126" s="489"/>
      <c r="R126" s="490"/>
      <c r="S126" s="428"/>
      <c r="T126" s="429"/>
      <c r="U126" s="499"/>
      <c r="V126" s="471"/>
      <c r="W126" s="492"/>
      <c r="X126" s="492"/>
      <c r="Y126" s="492"/>
      <c r="Z126" s="492"/>
      <c r="AA126" s="492"/>
      <c r="AB126" s="492"/>
      <c r="AC126" s="493"/>
      <c r="AD126" s="494"/>
      <c r="AE126" s="495"/>
      <c r="AF126" s="496"/>
      <c r="AG126" s="497"/>
    </row>
    <row r="127" spans="1:33" ht="24.75" thickBot="1" x14ac:dyDescent="0.25">
      <c r="A127" s="738"/>
      <c r="B127" s="576"/>
      <c r="C127" s="738"/>
      <c r="D127" s="738"/>
      <c r="E127" s="738"/>
      <c r="F127" s="737"/>
      <c r="G127" s="738"/>
      <c r="H127" s="738"/>
      <c r="I127" s="446" t="s">
        <v>819</v>
      </c>
      <c r="J127" s="500" t="s">
        <v>665</v>
      </c>
      <c r="K127" s="448"/>
      <c r="L127" s="449" t="s">
        <v>722</v>
      </c>
      <c r="M127" s="450">
        <v>1</v>
      </c>
      <c r="N127" s="471"/>
      <c r="O127" s="488"/>
      <c r="P127" s="489"/>
      <c r="Q127" s="489"/>
      <c r="R127" s="490"/>
      <c r="S127" s="428"/>
      <c r="T127" s="429"/>
      <c r="U127" s="499"/>
      <c r="V127" s="471"/>
      <c r="W127" s="492"/>
      <c r="X127" s="492"/>
      <c r="Y127" s="492"/>
      <c r="Z127" s="492"/>
      <c r="AA127" s="492"/>
      <c r="AB127" s="492"/>
      <c r="AC127" s="493"/>
      <c r="AD127" s="494"/>
      <c r="AE127" s="495"/>
      <c r="AF127" s="496"/>
      <c r="AG127" s="497"/>
    </row>
    <row r="128" spans="1:33" ht="69.75" customHeight="1" thickBot="1" x14ac:dyDescent="0.25">
      <c r="A128" s="737" t="s">
        <v>883</v>
      </c>
      <c r="B128" s="575"/>
      <c r="C128" s="737" t="s">
        <v>884</v>
      </c>
      <c r="D128" s="737" t="s">
        <v>264</v>
      </c>
      <c r="E128" s="737" t="s">
        <v>140</v>
      </c>
      <c r="F128" s="737" t="s">
        <v>22</v>
      </c>
      <c r="G128" s="737" t="s">
        <v>886</v>
      </c>
      <c r="H128" s="737" t="s">
        <v>885</v>
      </c>
      <c r="I128" s="458" t="s">
        <v>820</v>
      </c>
      <c r="J128" s="459" t="s">
        <v>821</v>
      </c>
      <c r="K128" s="169" t="s">
        <v>725</v>
      </c>
      <c r="L128" s="439" t="s">
        <v>17</v>
      </c>
      <c r="M128" s="463">
        <v>1</v>
      </c>
      <c r="N128" s="460" t="s">
        <v>673</v>
      </c>
      <c r="O128" s="461">
        <v>1</v>
      </c>
      <c r="P128" s="461">
        <v>47727270</v>
      </c>
      <c r="Q128" s="462"/>
      <c r="R128" s="121">
        <v>47727270</v>
      </c>
      <c r="S128" s="428">
        <v>43056</v>
      </c>
      <c r="T128" s="429">
        <v>43100</v>
      </c>
      <c r="U128" s="160">
        <f>ROUND((T128-S128)/7,0)</f>
        <v>6</v>
      </c>
      <c r="V128" s="440">
        <v>1</v>
      </c>
      <c r="W128" s="217">
        <v>47727270</v>
      </c>
      <c r="X128" s="217"/>
      <c r="Y128" s="442" t="s">
        <v>822</v>
      </c>
      <c r="Z128" s="157">
        <v>1</v>
      </c>
      <c r="AA128" s="428">
        <v>43056</v>
      </c>
      <c r="AB128" s="429">
        <v>43100</v>
      </c>
      <c r="AC128" s="477">
        <v>0</v>
      </c>
      <c r="AD128" s="444">
        <f>+V128/M128</f>
        <v>1</v>
      </c>
      <c r="AE128" s="487">
        <f>+Z128/O128</f>
        <v>1</v>
      </c>
      <c r="AF128" s="467">
        <f>+W128/R128</f>
        <v>1</v>
      </c>
      <c r="AG128" s="479"/>
    </row>
    <row r="129" spans="1:33" ht="18.75" thickBot="1" x14ac:dyDescent="0.25">
      <c r="A129" s="738"/>
      <c r="B129" s="576"/>
      <c r="C129" s="738"/>
      <c r="D129" s="738"/>
      <c r="E129" s="738"/>
      <c r="F129" s="737"/>
      <c r="G129" s="738"/>
      <c r="H129" s="738"/>
      <c r="I129" s="446" t="s">
        <v>823</v>
      </c>
      <c r="J129" s="447" t="s">
        <v>657</v>
      </c>
      <c r="K129" s="448"/>
      <c r="L129" s="449" t="s">
        <v>17</v>
      </c>
      <c r="M129" s="450">
        <v>1</v>
      </c>
      <c r="N129" s="471"/>
      <c r="O129" s="488"/>
      <c r="P129" s="489"/>
      <c r="Q129" s="489"/>
      <c r="R129" s="490"/>
      <c r="S129" s="428"/>
      <c r="T129" s="429"/>
      <c r="U129" s="499"/>
      <c r="V129" s="471"/>
      <c r="W129" s="492"/>
      <c r="X129" s="492"/>
      <c r="Y129" s="492"/>
      <c r="Z129" s="492"/>
      <c r="AA129" s="492"/>
      <c r="AB129" s="492"/>
      <c r="AC129" s="493"/>
      <c r="AD129" s="494"/>
      <c r="AE129" s="495"/>
      <c r="AF129" s="496"/>
      <c r="AG129" s="497"/>
    </row>
    <row r="130" spans="1:33" ht="18.75" thickBot="1" x14ac:dyDescent="0.25">
      <c r="A130" s="738"/>
      <c r="B130" s="576"/>
      <c r="C130" s="738"/>
      <c r="D130" s="738"/>
      <c r="E130" s="738"/>
      <c r="F130" s="737"/>
      <c r="G130" s="738"/>
      <c r="H130" s="738"/>
      <c r="I130" s="446" t="s">
        <v>824</v>
      </c>
      <c r="J130" s="447" t="s">
        <v>659</v>
      </c>
      <c r="K130" s="448"/>
      <c r="L130" s="449" t="s">
        <v>17</v>
      </c>
      <c r="M130" s="450">
        <v>1</v>
      </c>
      <c r="N130" s="471"/>
      <c r="O130" s="488"/>
      <c r="P130" s="489"/>
      <c r="Q130" s="489"/>
      <c r="R130" s="490"/>
      <c r="S130" s="428"/>
      <c r="T130" s="429"/>
      <c r="U130" s="499"/>
      <c r="V130" s="471"/>
      <c r="W130" s="492"/>
      <c r="X130" s="492"/>
      <c r="Y130" s="492"/>
      <c r="Z130" s="492"/>
      <c r="AA130" s="492"/>
      <c r="AB130" s="492"/>
      <c r="AC130" s="493"/>
      <c r="AD130" s="494"/>
      <c r="AE130" s="495"/>
      <c r="AF130" s="496"/>
      <c r="AG130" s="497"/>
    </row>
    <row r="131" spans="1:33" ht="18.75" thickBot="1" x14ac:dyDescent="0.25">
      <c r="A131" s="738"/>
      <c r="B131" s="576"/>
      <c r="C131" s="738"/>
      <c r="D131" s="738"/>
      <c r="E131" s="738"/>
      <c r="F131" s="737"/>
      <c r="G131" s="738"/>
      <c r="H131" s="738"/>
      <c r="I131" s="446" t="s">
        <v>825</v>
      </c>
      <c r="J131" s="455" t="s">
        <v>661</v>
      </c>
      <c r="K131" s="448"/>
      <c r="L131" s="449" t="s">
        <v>737</v>
      </c>
      <c r="M131" s="450">
        <v>8</v>
      </c>
      <c r="N131" s="471"/>
      <c r="O131" s="488"/>
      <c r="P131" s="489"/>
      <c r="Q131" s="489"/>
      <c r="R131" s="490"/>
      <c r="S131" s="428"/>
      <c r="T131" s="429"/>
      <c r="U131" s="499"/>
      <c r="V131" s="471"/>
      <c r="W131" s="492"/>
      <c r="X131" s="492"/>
      <c r="Y131" s="492"/>
      <c r="Z131" s="492"/>
      <c r="AA131" s="492"/>
      <c r="AB131" s="492"/>
      <c r="AC131" s="493"/>
      <c r="AD131" s="494"/>
      <c r="AE131" s="495"/>
      <c r="AF131" s="496"/>
      <c r="AG131" s="497"/>
    </row>
    <row r="132" spans="1:33" ht="24.75" thickBot="1" x14ac:dyDescent="0.25">
      <c r="A132" s="738"/>
      <c r="B132" s="576"/>
      <c r="C132" s="738"/>
      <c r="D132" s="738"/>
      <c r="E132" s="738"/>
      <c r="F132" s="737"/>
      <c r="G132" s="738"/>
      <c r="H132" s="738"/>
      <c r="I132" s="446" t="s">
        <v>826</v>
      </c>
      <c r="J132" s="500" t="s">
        <v>665</v>
      </c>
      <c r="K132" s="448"/>
      <c r="L132" s="449" t="s">
        <v>722</v>
      </c>
      <c r="M132" s="450">
        <v>1</v>
      </c>
      <c r="N132" s="471"/>
      <c r="O132" s="488"/>
      <c r="P132" s="489"/>
      <c r="Q132" s="489"/>
      <c r="R132" s="490"/>
      <c r="S132" s="428"/>
      <c r="T132" s="429"/>
      <c r="U132" s="499"/>
      <c r="V132" s="471"/>
      <c r="W132" s="492"/>
      <c r="X132" s="492"/>
      <c r="Y132" s="492"/>
      <c r="Z132" s="492"/>
      <c r="AA132" s="492"/>
      <c r="AB132" s="492"/>
      <c r="AC132" s="493"/>
      <c r="AD132" s="494"/>
      <c r="AE132" s="495"/>
      <c r="AF132" s="496"/>
      <c r="AG132" s="497"/>
    </row>
    <row r="133" spans="1:33" ht="64.5" customHeight="1" thickBot="1" x14ac:dyDescent="0.25">
      <c r="A133" s="737" t="s">
        <v>883</v>
      </c>
      <c r="B133" s="575"/>
      <c r="C133" s="737" t="s">
        <v>884</v>
      </c>
      <c r="D133" s="737" t="s">
        <v>264</v>
      </c>
      <c r="E133" s="737" t="s">
        <v>140</v>
      </c>
      <c r="F133" s="737" t="s">
        <v>22</v>
      </c>
      <c r="G133" s="737" t="s">
        <v>886</v>
      </c>
      <c r="H133" s="737" t="s">
        <v>885</v>
      </c>
      <c r="I133" s="458" t="s">
        <v>827</v>
      </c>
      <c r="J133" s="459" t="s">
        <v>828</v>
      </c>
      <c r="K133" s="169" t="s">
        <v>725</v>
      </c>
      <c r="L133" s="439" t="s">
        <v>17</v>
      </c>
      <c r="M133" s="463">
        <v>1</v>
      </c>
      <c r="N133" s="460" t="s">
        <v>673</v>
      </c>
      <c r="O133" s="461">
        <v>1</v>
      </c>
      <c r="P133" s="461">
        <v>60000000</v>
      </c>
      <c r="Q133" s="462"/>
      <c r="R133" s="121">
        <v>60000000</v>
      </c>
      <c r="S133" s="428">
        <v>43063</v>
      </c>
      <c r="T133" s="429">
        <v>43100</v>
      </c>
      <c r="U133" s="160">
        <f>ROUND((T133-S133)/7,0)</f>
        <v>5</v>
      </c>
      <c r="V133" s="440">
        <v>1</v>
      </c>
      <c r="W133" s="217">
        <v>60000000</v>
      </c>
      <c r="X133" s="217"/>
      <c r="Y133" s="442" t="s">
        <v>829</v>
      </c>
      <c r="Z133" s="157">
        <v>1</v>
      </c>
      <c r="AA133" s="428">
        <v>43042</v>
      </c>
      <c r="AB133" s="429">
        <v>43100</v>
      </c>
      <c r="AC133" s="477">
        <v>0</v>
      </c>
      <c r="AD133" s="444">
        <f>+V133/M133</f>
        <v>1</v>
      </c>
      <c r="AE133" s="487">
        <f>+Z133/O133</f>
        <v>1</v>
      </c>
      <c r="AF133" s="467">
        <f>+W133/R133</f>
        <v>1</v>
      </c>
      <c r="AG133" s="479"/>
    </row>
    <row r="134" spans="1:33" ht="18.75" thickBot="1" x14ac:dyDescent="0.25">
      <c r="A134" s="738"/>
      <c r="B134" s="576"/>
      <c r="C134" s="738"/>
      <c r="D134" s="738"/>
      <c r="E134" s="738"/>
      <c r="F134" s="737"/>
      <c r="G134" s="738"/>
      <c r="H134" s="738"/>
      <c r="I134" s="446" t="s">
        <v>830</v>
      </c>
      <c r="J134" s="447" t="s">
        <v>657</v>
      </c>
      <c r="K134" s="448"/>
      <c r="L134" s="449" t="s">
        <v>17</v>
      </c>
      <c r="M134" s="450">
        <v>1</v>
      </c>
      <c r="N134" s="471"/>
      <c r="O134" s="488"/>
      <c r="P134" s="489"/>
      <c r="Q134" s="489"/>
      <c r="R134" s="490"/>
      <c r="S134" s="428"/>
      <c r="T134" s="429"/>
      <c r="U134" s="499"/>
      <c r="V134" s="471"/>
      <c r="W134" s="492"/>
      <c r="X134" s="492"/>
      <c r="Y134" s="492"/>
      <c r="Z134" s="492"/>
      <c r="AA134" s="492"/>
      <c r="AB134" s="492"/>
      <c r="AC134" s="493"/>
      <c r="AD134" s="494"/>
      <c r="AE134" s="495"/>
      <c r="AF134" s="496"/>
      <c r="AG134" s="497"/>
    </row>
    <row r="135" spans="1:33" ht="18.75" thickBot="1" x14ac:dyDescent="0.25">
      <c r="A135" s="738"/>
      <c r="B135" s="576"/>
      <c r="C135" s="738"/>
      <c r="D135" s="738"/>
      <c r="E135" s="738"/>
      <c r="F135" s="737"/>
      <c r="G135" s="738"/>
      <c r="H135" s="738"/>
      <c r="I135" s="446" t="s">
        <v>831</v>
      </c>
      <c r="J135" s="447" t="s">
        <v>659</v>
      </c>
      <c r="K135" s="448"/>
      <c r="L135" s="449" t="s">
        <v>17</v>
      </c>
      <c r="M135" s="450">
        <v>1</v>
      </c>
      <c r="N135" s="471"/>
      <c r="O135" s="488"/>
      <c r="P135" s="489"/>
      <c r="Q135" s="489"/>
      <c r="R135" s="490"/>
      <c r="S135" s="428"/>
      <c r="T135" s="429"/>
      <c r="U135" s="499"/>
      <c r="V135" s="471"/>
      <c r="W135" s="492"/>
      <c r="X135" s="492"/>
      <c r="Y135" s="492"/>
      <c r="Z135" s="492"/>
      <c r="AA135" s="492"/>
      <c r="AB135" s="492"/>
      <c r="AC135" s="493"/>
      <c r="AD135" s="494"/>
      <c r="AE135" s="495"/>
      <c r="AF135" s="496"/>
      <c r="AG135" s="497"/>
    </row>
    <row r="136" spans="1:33" ht="18.75" thickBot="1" x14ac:dyDescent="0.25">
      <c r="A136" s="738"/>
      <c r="B136" s="576"/>
      <c r="C136" s="738"/>
      <c r="D136" s="738"/>
      <c r="E136" s="738"/>
      <c r="F136" s="737"/>
      <c r="G136" s="738"/>
      <c r="H136" s="738"/>
      <c r="I136" s="446" t="s">
        <v>832</v>
      </c>
      <c r="J136" s="455" t="s">
        <v>661</v>
      </c>
      <c r="K136" s="448"/>
      <c r="L136" s="449" t="s">
        <v>737</v>
      </c>
      <c r="M136" s="450">
        <v>8</v>
      </c>
      <c r="N136" s="471"/>
      <c r="O136" s="488"/>
      <c r="P136" s="489"/>
      <c r="Q136" s="489"/>
      <c r="R136" s="490"/>
      <c r="S136" s="428"/>
      <c r="T136" s="429"/>
      <c r="U136" s="499"/>
      <c r="V136" s="471"/>
      <c r="W136" s="492"/>
      <c r="X136" s="492"/>
      <c r="Y136" s="492"/>
      <c r="Z136" s="492"/>
      <c r="AA136" s="492"/>
      <c r="AB136" s="492"/>
      <c r="AC136" s="493"/>
      <c r="AD136" s="494"/>
      <c r="AE136" s="495"/>
      <c r="AF136" s="496"/>
      <c r="AG136" s="497"/>
    </row>
    <row r="137" spans="1:33" ht="24.75" thickBot="1" x14ac:dyDescent="0.25">
      <c r="A137" s="738"/>
      <c r="B137" s="576"/>
      <c r="C137" s="738"/>
      <c r="D137" s="738"/>
      <c r="E137" s="738"/>
      <c r="F137" s="737"/>
      <c r="G137" s="738"/>
      <c r="H137" s="738"/>
      <c r="I137" s="446" t="s">
        <v>833</v>
      </c>
      <c r="J137" s="500" t="s">
        <v>665</v>
      </c>
      <c r="K137" s="448"/>
      <c r="L137" s="449" t="s">
        <v>722</v>
      </c>
      <c r="M137" s="450">
        <v>1</v>
      </c>
      <c r="N137" s="471"/>
      <c r="O137" s="488"/>
      <c r="P137" s="489"/>
      <c r="Q137" s="489"/>
      <c r="R137" s="490"/>
      <c r="S137" s="428"/>
      <c r="T137" s="429"/>
      <c r="U137" s="499"/>
      <c r="V137" s="471"/>
      <c r="W137" s="492"/>
      <c r="X137" s="492"/>
      <c r="Y137" s="492"/>
      <c r="Z137" s="492"/>
      <c r="AA137" s="492"/>
      <c r="AB137" s="492"/>
      <c r="AC137" s="493"/>
      <c r="AD137" s="494"/>
      <c r="AE137" s="495"/>
      <c r="AF137" s="496"/>
      <c r="AG137" s="497"/>
    </row>
    <row r="138" spans="1:33" ht="61.5" customHeight="1" thickBot="1" x14ac:dyDescent="0.25">
      <c r="A138" s="737" t="s">
        <v>883</v>
      </c>
      <c r="B138" s="575"/>
      <c r="C138" s="737" t="s">
        <v>884</v>
      </c>
      <c r="D138" s="737" t="s">
        <v>264</v>
      </c>
      <c r="E138" s="737" t="s">
        <v>140</v>
      </c>
      <c r="F138" s="737" t="s">
        <v>22</v>
      </c>
      <c r="G138" s="737" t="s">
        <v>886</v>
      </c>
      <c r="H138" s="737" t="s">
        <v>885</v>
      </c>
      <c r="I138" s="458" t="s">
        <v>834</v>
      </c>
      <c r="J138" s="459" t="s">
        <v>835</v>
      </c>
      <c r="K138" s="169" t="s">
        <v>725</v>
      </c>
      <c r="L138" s="439" t="s">
        <v>17</v>
      </c>
      <c r="M138" s="463">
        <v>1</v>
      </c>
      <c r="N138" s="460" t="s">
        <v>673</v>
      </c>
      <c r="O138" s="461">
        <v>1</v>
      </c>
      <c r="P138" s="461">
        <v>60000000</v>
      </c>
      <c r="Q138" s="462"/>
      <c r="R138" s="121">
        <v>60000000</v>
      </c>
      <c r="S138" s="428">
        <v>43050</v>
      </c>
      <c r="T138" s="429">
        <v>43100</v>
      </c>
      <c r="U138" s="160">
        <f>ROUND((T138-S138)/7,0)</f>
        <v>7</v>
      </c>
      <c r="V138" s="440">
        <v>1</v>
      </c>
      <c r="W138" s="217">
        <v>60000000</v>
      </c>
      <c r="X138" s="217"/>
      <c r="Y138" s="442" t="s">
        <v>836</v>
      </c>
      <c r="Z138" s="157">
        <v>1</v>
      </c>
      <c r="AA138" s="428">
        <v>43050</v>
      </c>
      <c r="AB138" s="429">
        <v>43100</v>
      </c>
      <c r="AC138" s="477">
        <v>0</v>
      </c>
      <c r="AD138" s="444">
        <f>+V138/M138</f>
        <v>1</v>
      </c>
      <c r="AE138" s="487">
        <f>+Z138/O138</f>
        <v>1</v>
      </c>
      <c r="AF138" s="467">
        <f>+W138/R138</f>
        <v>1</v>
      </c>
      <c r="AG138" s="479"/>
    </row>
    <row r="139" spans="1:33" ht="18.75" thickBot="1" x14ac:dyDescent="0.25">
      <c r="A139" s="738"/>
      <c r="B139" s="576"/>
      <c r="C139" s="738"/>
      <c r="D139" s="738"/>
      <c r="E139" s="738"/>
      <c r="F139" s="737"/>
      <c r="G139" s="738"/>
      <c r="H139" s="738"/>
      <c r="I139" s="446" t="s">
        <v>837</v>
      </c>
      <c r="J139" s="447" t="s">
        <v>657</v>
      </c>
      <c r="K139" s="448"/>
      <c r="L139" s="449" t="s">
        <v>17</v>
      </c>
      <c r="M139" s="450">
        <v>1</v>
      </c>
      <c r="N139" s="471"/>
      <c r="O139" s="488"/>
      <c r="P139" s="489"/>
      <c r="Q139" s="489"/>
      <c r="R139" s="490"/>
      <c r="S139" s="428"/>
      <c r="T139" s="429"/>
      <c r="U139" s="499"/>
      <c r="V139" s="471"/>
      <c r="W139" s="492"/>
      <c r="X139" s="492"/>
      <c r="Y139" s="492"/>
      <c r="Z139" s="492"/>
      <c r="AA139" s="492"/>
      <c r="AB139" s="492"/>
      <c r="AC139" s="493"/>
      <c r="AD139" s="494"/>
      <c r="AE139" s="495"/>
      <c r="AF139" s="496"/>
      <c r="AG139" s="497"/>
    </row>
    <row r="140" spans="1:33" ht="18.75" thickBot="1" x14ac:dyDescent="0.25">
      <c r="A140" s="738"/>
      <c r="B140" s="576"/>
      <c r="C140" s="738"/>
      <c r="D140" s="738"/>
      <c r="E140" s="738"/>
      <c r="F140" s="737"/>
      <c r="G140" s="738"/>
      <c r="H140" s="738"/>
      <c r="I140" s="446" t="s">
        <v>838</v>
      </c>
      <c r="J140" s="447" t="s">
        <v>659</v>
      </c>
      <c r="K140" s="448"/>
      <c r="L140" s="449" t="s">
        <v>17</v>
      </c>
      <c r="M140" s="450">
        <v>1</v>
      </c>
      <c r="N140" s="471"/>
      <c r="O140" s="488"/>
      <c r="P140" s="489"/>
      <c r="Q140" s="489"/>
      <c r="R140" s="490"/>
      <c r="S140" s="428"/>
      <c r="T140" s="429"/>
      <c r="U140" s="499"/>
      <c r="V140" s="471"/>
      <c r="W140" s="492"/>
      <c r="X140" s="492"/>
      <c r="Y140" s="492"/>
      <c r="Z140" s="492"/>
      <c r="AA140" s="492"/>
      <c r="AB140" s="492"/>
      <c r="AC140" s="493"/>
      <c r="AD140" s="494"/>
      <c r="AE140" s="495"/>
      <c r="AF140" s="496"/>
      <c r="AG140" s="497"/>
    </row>
    <row r="141" spans="1:33" ht="18.75" thickBot="1" x14ac:dyDescent="0.25">
      <c r="A141" s="738"/>
      <c r="B141" s="576"/>
      <c r="C141" s="738"/>
      <c r="D141" s="738"/>
      <c r="E141" s="738"/>
      <c r="F141" s="737"/>
      <c r="G141" s="738"/>
      <c r="H141" s="738"/>
      <c r="I141" s="446" t="s">
        <v>839</v>
      </c>
      <c r="J141" s="455" t="s">
        <v>661</v>
      </c>
      <c r="K141" s="448"/>
      <c r="L141" s="449" t="s">
        <v>737</v>
      </c>
      <c r="M141" s="450">
        <v>8</v>
      </c>
      <c r="N141" s="471"/>
      <c r="O141" s="488"/>
      <c r="P141" s="489"/>
      <c r="Q141" s="489"/>
      <c r="R141" s="490"/>
      <c r="S141" s="428"/>
      <c r="T141" s="429"/>
      <c r="U141" s="499"/>
      <c r="V141" s="471"/>
      <c r="W141" s="492"/>
      <c r="X141" s="492"/>
      <c r="Y141" s="492"/>
      <c r="Z141" s="492"/>
      <c r="AA141" s="492"/>
      <c r="AB141" s="492"/>
      <c r="AC141" s="493"/>
      <c r="AD141" s="494"/>
      <c r="AE141" s="495"/>
      <c r="AF141" s="496"/>
      <c r="AG141" s="497"/>
    </row>
    <row r="142" spans="1:33" ht="24.75" thickBot="1" x14ac:dyDescent="0.25">
      <c r="A142" s="738"/>
      <c r="B142" s="576"/>
      <c r="C142" s="738"/>
      <c r="D142" s="738"/>
      <c r="E142" s="738"/>
      <c r="F142" s="737"/>
      <c r="G142" s="738"/>
      <c r="H142" s="738"/>
      <c r="I142" s="446" t="s">
        <v>840</v>
      </c>
      <c r="J142" s="500" t="s">
        <v>665</v>
      </c>
      <c r="K142" s="448"/>
      <c r="L142" s="449" t="s">
        <v>722</v>
      </c>
      <c r="M142" s="450">
        <v>1</v>
      </c>
      <c r="N142" s="471"/>
      <c r="O142" s="488"/>
      <c r="P142" s="489"/>
      <c r="Q142" s="489"/>
      <c r="R142" s="490"/>
      <c r="S142" s="428"/>
      <c r="T142" s="429"/>
      <c r="U142" s="499"/>
      <c r="V142" s="471"/>
      <c r="W142" s="492"/>
      <c r="X142" s="492"/>
      <c r="Y142" s="492"/>
      <c r="Z142" s="492"/>
      <c r="AA142" s="492"/>
      <c r="AB142" s="492"/>
      <c r="AC142" s="493"/>
      <c r="AD142" s="494"/>
      <c r="AE142" s="495"/>
      <c r="AF142" s="496"/>
      <c r="AG142" s="497"/>
    </row>
    <row r="143" spans="1:33" ht="66" customHeight="1" thickBot="1" x14ac:dyDescent="0.25">
      <c r="A143" s="737" t="s">
        <v>883</v>
      </c>
      <c r="B143" s="575"/>
      <c r="C143" s="737" t="s">
        <v>884</v>
      </c>
      <c r="D143" s="737" t="s">
        <v>264</v>
      </c>
      <c r="E143" s="737" t="s">
        <v>140</v>
      </c>
      <c r="F143" s="737" t="s">
        <v>22</v>
      </c>
      <c r="G143" s="737" t="s">
        <v>886</v>
      </c>
      <c r="H143" s="737" t="s">
        <v>885</v>
      </c>
      <c r="I143" s="458" t="s">
        <v>841</v>
      </c>
      <c r="J143" s="459" t="s">
        <v>842</v>
      </c>
      <c r="K143" s="169" t="s">
        <v>725</v>
      </c>
      <c r="L143" s="439" t="s">
        <v>17</v>
      </c>
      <c r="M143" s="463">
        <v>1</v>
      </c>
      <c r="N143" s="460" t="s">
        <v>673</v>
      </c>
      <c r="O143" s="461">
        <v>1</v>
      </c>
      <c r="P143" s="461">
        <v>60000000</v>
      </c>
      <c r="Q143" s="462"/>
      <c r="R143" s="121">
        <v>60000000</v>
      </c>
      <c r="S143" s="428">
        <v>43081</v>
      </c>
      <c r="T143" s="429">
        <v>43100</v>
      </c>
      <c r="U143" s="160">
        <f>ROUND((T143-S143)/7,0)</f>
        <v>3</v>
      </c>
      <c r="V143" s="440">
        <v>1</v>
      </c>
      <c r="W143" s="217">
        <v>60000000</v>
      </c>
      <c r="X143" s="217"/>
      <c r="Y143" s="442" t="s">
        <v>843</v>
      </c>
      <c r="Z143" s="157">
        <v>1</v>
      </c>
      <c r="AA143" s="428">
        <v>43081</v>
      </c>
      <c r="AB143" s="429">
        <v>43100</v>
      </c>
      <c r="AC143" s="477">
        <v>0</v>
      </c>
      <c r="AD143" s="444">
        <f>+V143/M143</f>
        <v>1</v>
      </c>
      <c r="AE143" s="487">
        <f>+Z143/O143</f>
        <v>1</v>
      </c>
      <c r="AF143" s="467">
        <f>+W143/R143</f>
        <v>1</v>
      </c>
      <c r="AG143" s="479"/>
    </row>
    <row r="144" spans="1:33" ht="18.75" thickBot="1" x14ac:dyDescent="0.25">
      <c r="A144" s="738"/>
      <c r="B144" s="576"/>
      <c r="C144" s="738"/>
      <c r="D144" s="738"/>
      <c r="E144" s="738"/>
      <c r="F144" s="737"/>
      <c r="G144" s="738"/>
      <c r="H144" s="738"/>
      <c r="I144" s="446" t="s">
        <v>844</v>
      </c>
      <c r="J144" s="447" t="s">
        <v>657</v>
      </c>
      <c r="K144" s="448"/>
      <c r="L144" s="449" t="s">
        <v>17</v>
      </c>
      <c r="M144" s="450">
        <v>1</v>
      </c>
      <c r="N144" s="471"/>
      <c r="O144" s="488"/>
      <c r="P144" s="489"/>
      <c r="Q144" s="489"/>
      <c r="R144" s="490"/>
      <c r="S144" s="428"/>
      <c r="T144" s="429"/>
      <c r="U144" s="499"/>
      <c r="V144" s="471"/>
      <c r="W144" s="492"/>
      <c r="X144" s="492"/>
      <c r="Y144" s="492"/>
      <c r="Z144" s="492"/>
      <c r="AA144" s="492"/>
      <c r="AB144" s="492"/>
      <c r="AC144" s="493"/>
      <c r="AD144" s="494"/>
      <c r="AE144" s="495"/>
      <c r="AF144" s="496"/>
      <c r="AG144" s="497"/>
    </row>
    <row r="145" spans="1:33" ht="18.75" thickBot="1" x14ac:dyDescent="0.25">
      <c r="A145" s="738"/>
      <c r="B145" s="576"/>
      <c r="C145" s="738"/>
      <c r="D145" s="738"/>
      <c r="E145" s="738"/>
      <c r="F145" s="737"/>
      <c r="G145" s="738"/>
      <c r="H145" s="738"/>
      <c r="I145" s="446" t="s">
        <v>845</v>
      </c>
      <c r="J145" s="447" t="s">
        <v>659</v>
      </c>
      <c r="K145" s="448"/>
      <c r="L145" s="449" t="s">
        <v>17</v>
      </c>
      <c r="M145" s="450">
        <v>1</v>
      </c>
      <c r="N145" s="471"/>
      <c r="O145" s="488"/>
      <c r="P145" s="489"/>
      <c r="Q145" s="489"/>
      <c r="R145" s="490"/>
      <c r="S145" s="428"/>
      <c r="T145" s="429"/>
      <c r="U145" s="499"/>
      <c r="V145" s="471"/>
      <c r="W145" s="492"/>
      <c r="X145" s="492"/>
      <c r="Y145" s="492"/>
      <c r="Z145" s="492"/>
      <c r="AA145" s="492"/>
      <c r="AB145" s="492"/>
      <c r="AC145" s="493"/>
      <c r="AD145" s="494"/>
      <c r="AE145" s="495"/>
      <c r="AF145" s="496"/>
      <c r="AG145" s="497"/>
    </row>
    <row r="146" spans="1:33" ht="18.75" thickBot="1" x14ac:dyDescent="0.25">
      <c r="A146" s="738"/>
      <c r="B146" s="576"/>
      <c r="C146" s="738"/>
      <c r="D146" s="738"/>
      <c r="E146" s="738"/>
      <c r="F146" s="737"/>
      <c r="G146" s="738"/>
      <c r="H146" s="738"/>
      <c r="I146" s="446" t="s">
        <v>846</v>
      </c>
      <c r="J146" s="455" t="s">
        <v>661</v>
      </c>
      <c r="K146" s="448"/>
      <c r="L146" s="449" t="s">
        <v>737</v>
      </c>
      <c r="M146" s="450">
        <v>3</v>
      </c>
      <c r="N146" s="471"/>
      <c r="O146" s="488"/>
      <c r="P146" s="489"/>
      <c r="Q146" s="489"/>
      <c r="R146" s="490"/>
      <c r="S146" s="428"/>
      <c r="T146" s="429"/>
      <c r="U146" s="499"/>
      <c r="V146" s="471"/>
      <c r="W146" s="492"/>
      <c r="X146" s="492"/>
      <c r="Y146" s="492"/>
      <c r="Z146" s="492"/>
      <c r="AA146" s="492"/>
      <c r="AB146" s="492"/>
      <c r="AC146" s="493"/>
      <c r="AD146" s="494"/>
      <c r="AE146" s="495"/>
      <c r="AF146" s="496"/>
      <c r="AG146" s="497"/>
    </row>
    <row r="147" spans="1:33" ht="24.75" thickBot="1" x14ac:dyDescent="0.25">
      <c r="A147" s="738"/>
      <c r="B147" s="576"/>
      <c r="C147" s="738"/>
      <c r="D147" s="738"/>
      <c r="E147" s="738"/>
      <c r="F147" s="737"/>
      <c r="G147" s="738"/>
      <c r="H147" s="738"/>
      <c r="I147" s="446" t="s">
        <v>847</v>
      </c>
      <c r="J147" s="500" t="s">
        <v>665</v>
      </c>
      <c r="K147" s="448"/>
      <c r="L147" s="449" t="s">
        <v>722</v>
      </c>
      <c r="M147" s="450">
        <v>1</v>
      </c>
      <c r="N147" s="471"/>
      <c r="O147" s="488"/>
      <c r="P147" s="489"/>
      <c r="Q147" s="489"/>
      <c r="R147" s="490"/>
      <c r="S147" s="428"/>
      <c r="T147" s="429"/>
      <c r="U147" s="499"/>
      <c r="V147" s="471"/>
      <c r="W147" s="492"/>
      <c r="X147" s="492"/>
      <c r="Y147" s="492"/>
      <c r="Z147" s="492"/>
      <c r="AA147" s="492"/>
      <c r="AB147" s="492"/>
      <c r="AC147" s="493"/>
      <c r="AD147" s="494"/>
      <c r="AE147" s="495"/>
      <c r="AF147" s="496"/>
      <c r="AG147" s="497"/>
    </row>
    <row r="148" spans="1:33" ht="75" customHeight="1" thickBot="1" x14ac:dyDescent="0.25">
      <c r="A148" s="737" t="s">
        <v>883</v>
      </c>
      <c r="B148" s="575"/>
      <c r="C148" s="737" t="s">
        <v>884</v>
      </c>
      <c r="D148" s="737" t="s">
        <v>264</v>
      </c>
      <c r="E148" s="737" t="s">
        <v>140</v>
      </c>
      <c r="F148" s="737" t="s">
        <v>22</v>
      </c>
      <c r="G148" s="737" t="s">
        <v>886</v>
      </c>
      <c r="H148" s="737" t="s">
        <v>885</v>
      </c>
      <c r="I148" s="458" t="s">
        <v>848</v>
      </c>
      <c r="J148" s="459" t="s">
        <v>849</v>
      </c>
      <c r="K148" s="169" t="s">
        <v>725</v>
      </c>
      <c r="L148" s="439" t="s">
        <v>17</v>
      </c>
      <c r="M148" s="463">
        <v>1</v>
      </c>
      <c r="N148" s="460" t="s">
        <v>673</v>
      </c>
      <c r="O148" s="461">
        <v>1</v>
      </c>
      <c r="P148" s="461">
        <v>60000000</v>
      </c>
      <c r="Q148" s="462"/>
      <c r="R148" s="121">
        <v>60000000</v>
      </c>
      <c r="S148" s="428">
        <v>43082</v>
      </c>
      <c r="T148" s="429">
        <v>43100</v>
      </c>
      <c r="U148" s="160">
        <f>ROUND((T148-S148)/7,0)</f>
        <v>3</v>
      </c>
      <c r="V148" s="440">
        <v>1</v>
      </c>
      <c r="W148" s="217">
        <v>60000000</v>
      </c>
      <c r="X148" s="217"/>
      <c r="Y148" s="442" t="s">
        <v>850</v>
      </c>
      <c r="Z148" s="157">
        <v>1</v>
      </c>
      <c r="AA148" s="428">
        <v>43082</v>
      </c>
      <c r="AB148" s="429">
        <v>43100</v>
      </c>
      <c r="AC148" s="477">
        <v>0</v>
      </c>
      <c r="AD148" s="444">
        <f>+V148/M148</f>
        <v>1</v>
      </c>
      <c r="AE148" s="487">
        <f>+Z148/O148</f>
        <v>1</v>
      </c>
      <c r="AF148" s="467">
        <f>+W148/R148</f>
        <v>1</v>
      </c>
      <c r="AG148" s="479"/>
    </row>
    <row r="149" spans="1:33" ht="18.75" thickBot="1" x14ac:dyDescent="0.25">
      <c r="A149" s="738"/>
      <c r="B149" s="576"/>
      <c r="C149" s="738"/>
      <c r="D149" s="738"/>
      <c r="E149" s="738"/>
      <c r="F149" s="737"/>
      <c r="G149" s="738"/>
      <c r="H149" s="738"/>
      <c r="I149" s="446" t="s">
        <v>851</v>
      </c>
      <c r="J149" s="447" t="s">
        <v>657</v>
      </c>
      <c r="K149" s="448"/>
      <c r="L149" s="449" t="s">
        <v>17</v>
      </c>
      <c r="M149" s="450">
        <v>1</v>
      </c>
      <c r="N149" s="471"/>
      <c r="O149" s="488"/>
      <c r="P149" s="489"/>
      <c r="Q149" s="489"/>
      <c r="R149" s="490"/>
      <c r="S149" s="428"/>
      <c r="T149" s="429"/>
      <c r="U149" s="499"/>
      <c r="V149" s="471"/>
      <c r="W149" s="492"/>
      <c r="X149" s="492"/>
      <c r="Y149" s="492"/>
      <c r="Z149" s="492"/>
      <c r="AA149" s="492"/>
      <c r="AB149" s="492"/>
      <c r="AC149" s="493"/>
      <c r="AD149" s="494"/>
      <c r="AE149" s="495"/>
      <c r="AF149" s="496"/>
      <c r="AG149" s="497"/>
    </row>
    <row r="150" spans="1:33" ht="18.75" thickBot="1" x14ac:dyDescent="0.25">
      <c r="A150" s="738"/>
      <c r="B150" s="576"/>
      <c r="C150" s="738"/>
      <c r="D150" s="738"/>
      <c r="E150" s="738"/>
      <c r="F150" s="737"/>
      <c r="G150" s="738"/>
      <c r="H150" s="738"/>
      <c r="I150" s="446" t="s">
        <v>852</v>
      </c>
      <c r="J150" s="447" t="s">
        <v>659</v>
      </c>
      <c r="K150" s="448"/>
      <c r="L150" s="449" t="s">
        <v>17</v>
      </c>
      <c r="M150" s="450">
        <v>1</v>
      </c>
      <c r="N150" s="471"/>
      <c r="O150" s="488"/>
      <c r="P150" s="489"/>
      <c r="Q150" s="489"/>
      <c r="R150" s="490"/>
      <c r="S150" s="428"/>
      <c r="T150" s="429"/>
      <c r="U150" s="499"/>
      <c r="V150" s="471"/>
      <c r="W150" s="492"/>
      <c r="X150" s="492"/>
      <c r="Y150" s="492"/>
      <c r="Z150" s="492"/>
      <c r="AA150" s="492"/>
      <c r="AB150" s="492"/>
      <c r="AC150" s="493"/>
      <c r="AD150" s="494"/>
      <c r="AE150" s="495"/>
      <c r="AF150" s="496"/>
      <c r="AG150" s="497"/>
    </row>
    <row r="151" spans="1:33" ht="18.75" thickBot="1" x14ac:dyDescent="0.25">
      <c r="A151" s="738"/>
      <c r="B151" s="576"/>
      <c r="C151" s="738"/>
      <c r="D151" s="738"/>
      <c r="E151" s="738"/>
      <c r="F151" s="737"/>
      <c r="G151" s="738"/>
      <c r="H151" s="738"/>
      <c r="I151" s="446" t="s">
        <v>853</v>
      </c>
      <c r="J151" s="455" t="s">
        <v>661</v>
      </c>
      <c r="K151" s="448"/>
      <c r="L151" s="449" t="s">
        <v>737</v>
      </c>
      <c r="M151" s="450">
        <v>3</v>
      </c>
      <c r="N151" s="471"/>
      <c r="O151" s="488"/>
      <c r="P151" s="489"/>
      <c r="Q151" s="489"/>
      <c r="R151" s="490"/>
      <c r="S151" s="428"/>
      <c r="T151" s="429"/>
      <c r="U151" s="499"/>
      <c r="V151" s="471"/>
      <c r="W151" s="492"/>
      <c r="X151" s="492"/>
      <c r="Y151" s="492"/>
      <c r="Z151" s="492"/>
      <c r="AA151" s="492"/>
      <c r="AB151" s="492"/>
      <c r="AC151" s="493"/>
      <c r="AD151" s="494"/>
      <c r="AE151" s="495"/>
      <c r="AF151" s="496"/>
      <c r="AG151" s="497"/>
    </row>
    <row r="152" spans="1:33" ht="24.75" thickBot="1" x14ac:dyDescent="0.25">
      <c r="A152" s="738"/>
      <c r="B152" s="576"/>
      <c r="C152" s="738"/>
      <c r="D152" s="738"/>
      <c r="E152" s="738"/>
      <c r="F152" s="737"/>
      <c r="G152" s="738"/>
      <c r="H152" s="738"/>
      <c r="I152" s="446" t="s">
        <v>854</v>
      </c>
      <c r="J152" s="500" t="s">
        <v>665</v>
      </c>
      <c r="K152" s="448"/>
      <c r="L152" s="449" t="s">
        <v>722</v>
      </c>
      <c r="M152" s="450">
        <v>1</v>
      </c>
      <c r="N152" s="471"/>
      <c r="O152" s="488"/>
      <c r="P152" s="489"/>
      <c r="Q152" s="489"/>
      <c r="R152" s="490"/>
      <c r="S152" s="428"/>
      <c r="T152" s="429"/>
      <c r="U152" s="499"/>
      <c r="V152" s="471"/>
      <c r="W152" s="492"/>
      <c r="X152" s="492"/>
      <c r="Y152" s="492"/>
      <c r="Z152" s="492"/>
      <c r="AA152" s="492"/>
      <c r="AB152" s="492"/>
      <c r="AC152" s="493"/>
      <c r="AD152" s="494"/>
      <c r="AE152" s="495"/>
      <c r="AF152" s="496"/>
      <c r="AG152" s="497"/>
    </row>
    <row r="153" spans="1:33" ht="54.75" customHeight="1" thickBot="1" x14ac:dyDescent="0.25">
      <c r="A153" s="737" t="s">
        <v>883</v>
      </c>
      <c r="B153" s="575"/>
      <c r="C153" s="737" t="s">
        <v>884</v>
      </c>
      <c r="D153" s="737" t="s">
        <v>264</v>
      </c>
      <c r="E153" s="737" t="s">
        <v>140</v>
      </c>
      <c r="F153" s="737" t="s">
        <v>22</v>
      </c>
      <c r="G153" s="737" t="s">
        <v>886</v>
      </c>
      <c r="H153" s="737" t="s">
        <v>885</v>
      </c>
      <c r="I153" s="458" t="s">
        <v>855</v>
      </c>
      <c r="J153" s="459" t="s">
        <v>856</v>
      </c>
      <c r="K153" s="169" t="s">
        <v>725</v>
      </c>
      <c r="L153" s="439" t="s">
        <v>17</v>
      </c>
      <c r="M153" s="463">
        <v>1</v>
      </c>
      <c r="N153" s="460" t="s">
        <v>673</v>
      </c>
      <c r="O153" s="461">
        <v>1</v>
      </c>
      <c r="P153" s="461">
        <v>60000000</v>
      </c>
      <c r="Q153" s="462"/>
      <c r="R153" s="121">
        <v>60000000</v>
      </c>
      <c r="S153" s="428">
        <v>43082</v>
      </c>
      <c r="T153" s="429">
        <v>43100</v>
      </c>
      <c r="U153" s="160">
        <f>ROUND((T153-S153)/7,0)</f>
        <v>3</v>
      </c>
      <c r="V153" s="440">
        <v>1</v>
      </c>
      <c r="W153" s="217">
        <v>60000000</v>
      </c>
      <c r="X153" s="217"/>
      <c r="Y153" s="442" t="s">
        <v>857</v>
      </c>
      <c r="Z153" s="157">
        <v>1</v>
      </c>
      <c r="AA153" s="428">
        <v>43082</v>
      </c>
      <c r="AB153" s="429">
        <v>43100</v>
      </c>
      <c r="AC153" s="477">
        <v>0</v>
      </c>
      <c r="AD153" s="444">
        <f>+V153/M153</f>
        <v>1</v>
      </c>
      <c r="AE153" s="487">
        <f>+Z153/O153</f>
        <v>1</v>
      </c>
      <c r="AF153" s="467">
        <f>+W153/R153</f>
        <v>1</v>
      </c>
      <c r="AG153" s="479"/>
    </row>
    <row r="154" spans="1:33" ht="18.75" thickBot="1" x14ac:dyDescent="0.25">
      <c r="A154" s="738"/>
      <c r="B154" s="576"/>
      <c r="C154" s="738"/>
      <c r="D154" s="738"/>
      <c r="E154" s="738"/>
      <c r="F154" s="737"/>
      <c r="G154" s="738"/>
      <c r="H154" s="738"/>
      <c r="I154" s="446" t="s">
        <v>858</v>
      </c>
      <c r="J154" s="447" t="s">
        <v>657</v>
      </c>
      <c r="K154" s="448"/>
      <c r="L154" s="449" t="s">
        <v>17</v>
      </c>
      <c r="M154" s="450">
        <v>1</v>
      </c>
      <c r="N154" s="471"/>
      <c r="O154" s="488"/>
      <c r="P154" s="489"/>
      <c r="Q154" s="489"/>
      <c r="R154" s="490"/>
      <c r="S154" s="428"/>
      <c r="T154" s="429"/>
      <c r="U154" s="499"/>
      <c r="V154" s="471"/>
      <c r="W154" s="492"/>
      <c r="X154" s="492"/>
      <c r="Y154" s="492"/>
      <c r="Z154" s="492"/>
      <c r="AA154" s="492"/>
      <c r="AB154" s="492"/>
      <c r="AC154" s="493"/>
      <c r="AD154" s="494"/>
      <c r="AE154" s="495"/>
      <c r="AF154" s="496"/>
      <c r="AG154" s="497"/>
    </row>
    <row r="155" spans="1:33" ht="18.75" thickBot="1" x14ac:dyDescent="0.25">
      <c r="A155" s="738"/>
      <c r="B155" s="576"/>
      <c r="C155" s="738"/>
      <c r="D155" s="738"/>
      <c r="E155" s="738"/>
      <c r="F155" s="737"/>
      <c r="G155" s="738"/>
      <c r="H155" s="738"/>
      <c r="I155" s="446" t="s">
        <v>859</v>
      </c>
      <c r="J155" s="447" t="s">
        <v>659</v>
      </c>
      <c r="K155" s="448"/>
      <c r="L155" s="449" t="s">
        <v>17</v>
      </c>
      <c r="M155" s="450">
        <v>1</v>
      </c>
      <c r="N155" s="471"/>
      <c r="O155" s="488"/>
      <c r="P155" s="489"/>
      <c r="Q155" s="489"/>
      <c r="R155" s="490"/>
      <c r="S155" s="428"/>
      <c r="T155" s="429"/>
      <c r="U155" s="499"/>
      <c r="V155" s="471"/>
      <c r="W155" s="492"/>
      <c r="X155" s="492"/>
      <c r="Y155" s="492"/>
      <c r="Z155" s="492"/>
      <c r="AA155" s="492"/>
      <c r="AB155" s="492"/>
      <c r="AC155" s="493"/>
      <c r="AD155" s="494"/>
      <c r="AE155" s="495"/>
      <c r="AF155" s="496"/>
      <c r="AG155" s="497"/>
    </row>
    <row r="156" spans="1:33" ht="18.75" thickBot="1" x14ac:dyDescent="0.25">
      <c r="A156" s="738"/>
      <c r="B156" s="576"/>
      <c r="C156" s="738"/>
      <c r="D156" s="738"/>
      <c r="E156" s="738"/>
      <c r="F156" s="737"/>
      <c r="G156" s="738"/>
      <c r="H156" s="738"/>
      <c r="I156" s="446" t="s">
        <v>860</v>
      </c>
      <c r="J156" s="455" t="s">
        <v>661</v>
      </c>
      <c r="K156" s="448"/>
      <c r="L156" s="449" t="s">
        <v>737</v>
      </c>
      <c r="M156" s="450">
        <v>3</v>
      </c>
      <c r="N156" s="471"/>
      <c r="O156" s="488"/>
      <c r="P156" s="489"/>
      <c r="Q156" s="489"/>
      <c r="R156" s="490"/>
      <c r="S156" s="428"/>
      <c r="T156" s="429"/>
      <c r="U156" s="499"/>
      <c r="V156" s="471"/>
      <c r="W156" s="492"/>
      <c r="X156" s="492"/>
      <c r="Y156" s="492"/>
      <c r="Z156" s="492"/>
      <c r="AA156" s="492"/>
      <c r="AB156" s="492"/>
      <c r="AC156" s="493"/>
      <c r="AD156" s="494"/>
      <c r="AE156" s="495"/>
      <c r="AF156" s="496"/>
      <c r="AG156" s="497"/>
    </row>
    <row r="157" spans="1:33" ht="24.75" thickBot="1" x14ac:dyDescent="0.25">
      <c r="A157" s="738"/>
      <c r="B157" s="576"/>
      <c r="C157" s="738"/>
      <c r="D157" s="738"/>
      <c r="E157" s="738"/>
      <c r="F157" s="737"/>
      <c r="G157" s="738"/>
      <c r="H157" s="738"/>
      <c r="I157" s="446" t="s">
        <v>861</v>
      </c>
      <c r="J157" s="500" t="s">
        <v>665</v>
      </c>
      <c r="K157" s="448"/>
      <c r="L157" s="449" t="s">
        <v>722</v>
      </c>
      <c r="M157" s="450">
        <v>1</v>
      </c>
      <c r="N157" s="471"/>
      <c r="O157" s="488"/>
      <c r="P157" s="489"/>
      <c r="Q157" s="489"/>
      <c r="R157" s="490"/>
      <c r="S157" s="428"/>
      <c r="T157" s="429"/>
      <c r="U157" s="499"/>
      <c r="V157" s="471"/>
      <c r="W157" s="492"/>
      <c r="X157" s="492"/>
      <c r="Y157" s="492"/>
      <c r="Z157" s="492"/>
      <c r="AA157" s="492"/>
      <c r="AB157" s="492"/>
      <c r="AC157" s="493"/>
      <c r="AD157" s="494"/>
      <c r="AE157" s="495"/>
      <c r="AF157" s="496"/>
      <c r="AG157" s="497"/>
    </row>
    <row r="158" spans="1:33" ht="63" customHeight="1" thickBot="1" x14ac:dyDescent="0.25">
      <c r="A158" s="737" t="s">
        <v>883</v>
      </c>
      <c r="B158" s="575"/>
      <c r="C158" s="737" t="s">
        <v>884</v>
      </c>
      <c r="D158" s="737" t="s">
        <v>264</v>
      </c>
      <c r="E158" s="737" t="s">
        <v>140</v>
      </c>
      <c r="F158" s="737" t="s">
        <v>22</v>
      </c>
      <c r="G158" s="737" t="s">
        <v>886</v>
      </c>
      <c r="H158" s="737" t="s">
        <v>885</v>
      </c>
      <c r="I158" s="458" t="s">
        <v>862</v>
      </c>
      <c r="J158" s="459" t="s">
        <v>863</v>
      </c>
      <c r="K158" s="169" t="s">
        <v>725</v>
      </c>
      <c r="L158" s="439" t="s">
        <v>17</v>
      </c>
      <c r="M158" s="463">
        <v>1</v>
      </c>
      <c r="N158" s="460" t="s">
        <v>673</v>
      </c>
      <c r="O158" s="461">
        <v>1</v>
      </c>
      <c r="P158" s="461">
        <v>60000000</v>
      </c>
      <c r="Q158" s="462"/>
      <c r="R158" s="121">
        <v>60000000</v>
      </c>
      <c r="S158" s="428">
        <v>43083</v>
      </c>
      <c r="T158" s="429">
        <v>43100</v>
      </c>
      <c r="U158" s="160">
        <f>ROUND((T158-S158)/7,0)</f>
        <v>2</v>
      </c>
      <c r="V158" s="440">
        <v>1</v>
      </c>
      <c r="W158" s="217">
        <v>60000000</v>
      </c>
      <c r="X158" s="217"/>
      <c r="Y158" s="442" t="s">
        <v>864</v>
      </c>
      <c r="Z158" s="157">
        <v>1</v>
      </c>
      <c r="AA158" s="428">
        <v>43083</v>
      </c>
      <c r="AB158" s="429">
        <v>43100</v>
      </c>
      <c r="AC158" s="477">
        <v>0</v>
      </c>
      <c r="AD158" s="444">
        <f>+V158/M158</f>
        <v>1</v>
      </c>
      <c r="AE158" s="487">
        <f>+Z158/O158</f>
        <v>1</v>
      </c>
      <c r="AF158" s="467">
        <f>+W158/R158</f>
        <v>1</v>
      </c>
      <c r="AG158" s="479"/>
    </row>
    <row r="159" spans="1:33" ht="18.75" thickBot="1" x14ac:dyDescent="0.25">
      <c r="A159" s="738"/>
      <c r="B159" s="576"/>
      <c r="C159" s="738"/>
      <c r="D159" s="738"/>
      <c r="E159" s="738"/>
      <c r="F159" s="737"/>
      <c r="G159" s="738"/>
      <c r="H159" s="738"/>
      <c r="I159" s="446" t="s">
        <v>865</v>
      </c>
      <c r="J159" s="447" t="s">
        <v>657</v>
      </c>
      <c r="K159" s="448"/>
      <c r="L159" s="449" t="s">
        <v>17</v>
      </c>
      <c r="M159" s="450">
        <v>1</v>
      </c>
      <c r="N159" s="471"/>
      <c r="O159" s="488"/>
      <c r="P159" s="489"/>
      <c r="Q159" s="489"/>
      <c r="R159" s="490"/>
      <c r="S159" s="428"/>
      <c r="T159" s="429"/>
      <c r="U159" s="499"/>
      <c r="V159" s="471"/>
      <c r="W159" s="492"/>
      <c r="X159" s="492"/>
      <c r="Y159" s="492"/>
      <c r="Z159" s="492"/>
      <c r="AA159" s="492"/>
      <c r="AB159" s="492"/>
      <c r="AC159" s="493"/>
      <c r="AD159" s="494"/>
      <c r="AE159" s="495"/>
      <c r="AF159" s="496"/>
      <c r="AG159" s="497"/>
    </row>
    <row r="160" spans="1:33" ht="18.75" thickBot="1" x14ac:dyDescent="0.25">
      <c r="A160" s="738"/>
      <c r="B160" s="576"/>
      <c r="C160" s="738"/>
      <c r="D160" s="738"/>
      <c r="E160" s="738"/>
      <c r="F160" s="737"/>
      <c r="G160" s="738"/>
      <c r="H160" s="738"/>
      <c r="I160" s="446" t="s">
        <v>866</v>
      </c>
      <c r="J160" s="447" t="s">
        <v>659</v>
      </c>
      <c r="K160" s="448"/>
      <c r="L160" s="449" t="s">
        <v>17</v>
      </c>
      <c r="M160" s="450">
        <v>1</v>
      </c>
      <c r="N160" s="471"/>
      <c r="O160" s="488"/>
      <c r="P160" s="489"/>
      <c r="Q160" s="489"/>
      <c r="R160" s="490"/>
      <c r="S160" s="428"/>
      <c r="T160" s="429"/>
      <c r="U160" s="499"/>
      <c r="V160" s="471"/>
      <c r="W160" s="492"/>
      <c r="X160" s="492"/>
      <c r="Y160" s="492"/>
      <c r="Z160" s="492"/>
      <c r="AA160" s="492"/>
      <c r="AB160" s="492"/>
      <c r="AC160" s="493"/>
      <c r="AD160" s="494"/>
      <c r="AE160" s="495"/>
      <c r="AF160" s="496"/>
      <c r="AG160" s="497"/>
    </row>
    <row r="161" spans="1:33" ht="18.75" thickBot="1" x14ac:dyDescent="0.25">
      <c r="A161" s="738"/>
      <c r="B161" s="576"/>
      <c r="C161" s="738"/>
      <c r="D161" s="738"/>
      <c r="E161" s="738"/>
      <c r="F161" s="737"/>
      <c r="G161" s="738"/>
      <c r="H161" s="738"/>
      <c r="I161" s="446" t="s">
        <v>867</v>
      </c>
      <c r="J161" s="455" t="s">
        <v>661</v>
      </c>
      <c r="K161" s="448"/>
      <c r="L161" s="449" t="s">
        <v>737</v>
      </c>
      <c r="M161" s="450">
        <v>3</v>
      </c>
      <c r="N161" s="471"/>
      <c r="O161" s="488"/>
      <c r="P161" s="489"/>
      <c r="Q161" s="489"/>
      <c r="R161" s="490"/>
      <c r="S161" s="428"/>
      <c r="T161" s="429"/>
      <c r="U161" s="499"/>
      <c r="V161" s="471"/>
      <c r="W161" s="492"/>
      <c r="X161" s="492"/>
      <c r="Y161" s="492"/>
      <c r="Z161" s="492"/>
      <c r="AA161" s="492"/>
      <c r="AB161" s="492"/>
      <c r="AC161" s="493"/>
      <c r="AD161" s="494"/>
      <c r="AE161" s="495"/>
      <c r="AF161" s="496"/>
      <c r="AG161" s="497"/>
    </row>
    <row r="162" spans="1:33" ht="24.75" thickBot="1" x14ac:dyDescent="0.25">
      <c r="A162" s="738"/>
      <c r="B162" s="576"/>
      <c r="C162" s="738"/>
      <c r="D162" s="738"/>
      <c r="E162" s="738"/>
      <c r="F162" s="737"/>
      <c r="G162" s="738"/>
      <c r="H162" s="738"/>
      <c r="I162" s="446" t="s">
        <v>868</v>
      </c>
      <c r="J162" s="500" t="s">
        <v>665</v>
      </c>
      <c r="K162" s="448"/>
      <c r="L162" s="449" t="s">
        <v>722</v>
      </c>
      <c r="M162" s="450">
        <v>1</v>
      </c>
      <c r="N162" s="471"/>
      <c r="O162" s="488"/>
      <c r="P162" s="489"/>
      <c r="Q162" s="489"/>
      <c r="R162" s="490"/>
      <c r="S162" s="428"/>
      <c r="T162" s="429"/>
      <c r="U162" s="499"/>
      <c r="V162" s="471"/>
      <c r="W162" s="492"/>
      <c r="X162" s="492"/>
      <c r="Y162" s="492"/>
      <c r="Z162" s="492"/>
      <c r="AA162" s="492"/>
      <c r="AB162" s="492"/>
      <c r="AC162" s="493"/>
      <c r="AD162" s="494"/>
      <c r="AE162" s="495"/>
      <c r="AF162" s="496"/>
      <c r="AG162" s="497"/>
    </row>
    <row r="163" spans="1:33" ht="81" customHeight="1" thickBot="1" x14ac:dyDescent="0.25">
      <c r="A163" s="737" t="s">
        <v>883</v>
      </c>
      <c r="B163" s="575"/>
      <c r="C163" s="737" t="s">
        <v>884</v>
      </c>
      <c r="D163" s="737" t="s">
        <v>264</v>
      </c>
      <c r="E163" s="737" t="s">
        <v>140</v>
      </c>
      <c r="F163" s="737" t="s">
        <v>22</v>
      </c>
      <c r="G163" s="737" t="s">
        <v>886</v>
      </c>
      <c r="H163" s="737" t="s">
        <v>885</v>
      </c>
      <c r="I163" s="458" t="s">
        <v>869</v>
      </c>
      <c r="J163" s="459" t="s">
        <v>870</v>
      </c>
      <c r="K163" s="169" t="s">
        <v>725</v>
      </c>
      <c r="L163" s="439" t="s">
        <v>17</v>
      </c>
      <c r="M163" s="463">
        <v>1</v>
      </c>
      <c r="N163" s="460" t="s">
        <v>673</v>
      </c>
      <c r="O163" s="461">
        <v>1</v>
      </c>
      <c r="P163" s="461">
        <v>60000000</v>
      </c>
      <c r="Q163" s="462"/>
      <c r="R163" s="121">
        <v>60000000</v>
      </c>
      <c r="S163" s="428">
        <v>43083</v>
      </c>
      <c r="T163" s="429">
        <v>43100</v>
      </c>
      <c r="U163" s="160">
        <f>ROUND((T163-S163)/7,0)</f>
        <v>2</v>
      </c>
      <c r="V163" s="440">
        <v>1</v>
      </c>
      <c r="W163" s="217">
        <v>60000000</v>
      </c>
      <c r="X163" s="217"/>
      <c r="Y163" s="442" t="s">
        <v>871</v>
      </c>
      <c r="Z163" s="157">
        <v>1</v>
      </c>
      <c r="AA163" s="428">
        <v>43042</v>
      </c>
      <c r="AB163" s="429">
        <v>43100</v>
      </c>
      <c r="AC163" s="477">
        <v>0</v>
      </c>
      <c r="AD163" s="444">
        <f>+V163/M163</f>
        <v>1</v>
      </c>
      <c r="AE163" s="487">
        <f>+Z163/O163</f>
        <v>1</v>
      </c>
      <c r="AF163" s="467">
        <f>+W163/R163</f>
        <v>1</v>
      </c>
      <c r="AG163" s="479"/>
    </row>
    <row r="164" spans="1:33" ht="18.75" thickBot="1" x14ac:dyDescent="0.25">
      <c r="A164" s="738"/>
      <c r="B164" s="576"/>
      <c r="C164" s="738"/>
      <c r="D164" s="738"/>
      <c r="E164" s="738"/>
      <c r="F164" s="737"/>
      <c r="G164" s="738"/>
      <c r="H164" s="738"/>
      <c r="I164" s="446" t="s">
        <v>872</v>
      </c>
      <c r="J164" s="447" t="s">
        <v>657</v>
      </c>
      <c r="K164" s="448"/>
      <c r="L164" s="449" t="s">
        <v>17</v>
      </c>
      <c r="M164" s="450">
        <v>1</v>
      </c>
      <c r="N164" s="471"/>
      <c r="O164" s="488"/>
      <c r="P164" s="489"/>
      <c r="Q164" s="489"/>
      <c r="R164" s="490"/>
      <c r="S164" s="428"/>
      <c r="T164" s="429"/>
      <c r="U164" s="499"/>
      <c r="V164" s="471"/>
      <c r="W164" s="492"/>
      <c r="X164" s="492"/>
      <c r="Y164" s="492"/>
      <c r="Z164" s="492"/>
      <c r="AA164" s="492"/>
      <c r="AB164" s="492"/>
      <c r="AC164" s="493"/>
      <c r="AD164" s="494"/>
      <c r="AE164" s="495"/>
      <c r="AF164" s="496"/>
      <c r="AG164" s="497"/>
    </row>
    <row r="165" spans="1:33" ht="18.75" thickBot="1" x14ac:dyDescent="0.25">
      <c r="A165" s="738"/>
      <c r="B165" s="576"/>
      <c r="C165" s="738"/>
      <c r="D165" s="738"/>
      <c r="E165" s="738"/>
      <c r="F165" s="737"/>
      <c r="G165" s="738"/>
      <c r="H165" s="738"/>
      <c r="I165" s="446" t="s">
        <v>873</v>
      </c>
      <c r="J165" s="447" t="s">
        <v>659</v>
      </c>
      <c r="K165" s="448"/>
      <c r="L165" s="449" t="s">
        <v>17</v>
      </c>
      <c r="M165" s="450">
        <v>1</v>
      </c>
      <c r="N165" s="471"/>
      <c r="O165" s="488"/>
      <c r="P165" s="489"/>
      <c r="Q165" s="489"/>
      <c r="R165" s="490"/>
      <c r="S165" s="428"/>
      <c r="T165" s="429"/>
      <c r="U165" s="499"/>
      <c r="V165" s="471"/>
      <c r="W165" s="492"/>
      <c r="X165" s="492"/>
      <c r="Y165" s="492"/>
      <c r="Z165" s="492"/>
      <c r="AA165" s="492"/>
      <c r="AB165" s="492"/>
      <c r="AC165" s="493"/>
      <c r="AD165" s="494"/>
      <c r="AE165" s="495"/>
      <c r="AF165" s="496"/>
      <c r="AG165" s="497"/>
    </row>
    <row r="166" spans="1:33" ht="18.75" thickBot="1" x14ac:dyDescent="0.25">
      <c r="A166" s="738"/>
      <c r="B166" s="576"/>
      <c r="C166" s="738"/>
      <c r="D166" s="738"/>
      <c r="E166" s="738"/>
      <c r="F166" s="737"/>
      <c r="G166" s="738"/>
      <c r="H166" s="738"/>
      <c r="I166" s="446" t="s">
        <v>874</v>
      </c>
      <c r="J166" s="455" t="s">
        <v>661</v>
      </c>
      <c r="K166" s="448"/>
      <c r="L166" s="449" t="s">
        <v>737</v>
      </c>
      <c r="M166" s="450">
        <v>8</v>
      </c>
      <c r="N166" s="471"/>
      <c r="O166" s="488"/>
      <c r="P166" s="489"/>
      <c r="Q166" s="489"/>
      <c r="R166" s="490"/>
      <c r="S166" s="428"/>
      <c r="T166" s="429"/>
      <c r="U166" s="499"/>
      <c r="V166" s="471"/>
      <c r="W166" s="492"/>
      <c r="X166" s="492"/>
      <c r="Y166" s="492"/>
      <c r="Z166" s="492"/>
      <c r="AA166" s="492"/>
      <c r="AB166" s="492"/>
      <c r="AC166" s="493"/>
      <c r="AD166" s="494"/>
      <c r="AE166" s="495"/>
      <c r="AF166" s="496"/>
      <c r="AG166" s="497"/>
    </row>
    <row r="167" spans="1:33" ht="24.75" thickBot="1" x14ac:dyDescent="0.25">
      <c r="A167" s="738"/>
      <c r="B167" s="576"/>
      <c r="C167" s="738"/>
      <c r="D167" s="738"/>
      <c r="E167" s="738"/>
      <c r="F167" s="737"/>
      <c r="G167" s="738"/>
      <c r="H167" s="738"/>
      <c r="I167" s="446" t="s">
        <v>875</v>
      </c>
      <c r="J167" s="500" t="s">
        <v>665</v>
      </c>
      <c r="K167" s="448"/>
      <c r="L167" s="449" t="s">
        <v>722</v>
      </c>
      <c r="M167" s="450">
        <v>1</v>
      </c>
      <c r="N167" s="471"/>
      <c r="O167" s="488"/>
      <c r="P167" s="489"/>
      <c r="Q167" s="489"/>
      <c r="R167" s="490"/>
      <c r="S167" s="428"/>
      <c r="T167" s="429"/>
      <c r="U167" s="499"/>
      <c r="V167" s="471"/>
      <c r="W167" s="492"/>
      <c r="X167" s="492"/>
      <c r="Y167" s="492"/>
      <c r="Z167" s="492"/>
      <c r="AA167" s="492"/>
      <c r="AB167" s="492"/>
      <c r="AC167" s="493"/>
      <c r="AD167" s="494"/>
      <c r="AE167" s="495"/>
      <c r="AF167" s="496"/>
      <c r="AG167" s="497"/>
    </row>
    <row r="168" spans="1:33" ht="13.5" hidden="1" thickBot="1" x14ac:dyDescent="0.25">
      <c r="A168" s="561"/>
      <c r="B168" s="562"/>
      <c r="C168" s="563"/>
      <c r="D168" s="563"/>
      <c r="E168" s="563"/>
      <c r="F168" s="564"/>
      <c r="G168" s="564"/>
      <c r="H168" s="565"/>
      <c r="I168" s="566">
        <v>2</v>
      </c>
      <c r="J168" s="567" t="s">
        <v>30</v>
      </c>
      <c r="K168" s="568"/>
      <c r="L168" s="568"/>
      <c r="M168" s="569"/>
      <c r="N168" s="570" t="e">
        <f>+N169+#REF!</f>
        <v>#REF!</v>
      </c>
      <c r="O168" s="570"/>
      <c r="P168" s="570" t="e">
        <f>+P169+#REF!</f>
        <v>#REF!</v>
      </c>
      <c r="Q168" s="569"/>
      <c r="R168" s="571" t="e">
        <f>+R169+#REF!</f>
        <v>#REF!</v>
      </c>
      <c r="S168" s="428"/>
      <c r="T168" s="429"/>
      <c r="U168" s="501">
        <f t="shared" si="0"/>
        <v>0</v>
      </c>
      <c r="V168" s="502"/>
      <c r="W168" s="503"/>
      <c r="X168" s="503"/>
      <c r="Y168" s="197"/>
      <c r="Z168" s="197"/>
      <c r="AA168" s="198"/>
      <c r="AB168" s="198"/>
      <c r="AC168" s="504">
        <f>+O168-Y168</f>
        <v>0</v>
      </c>
      <c r="AD168" s="505" t="e">
        <f>+V168/M168</f>
        <v>#DIV/0!</v>
      </c>
      <c r="AE168" s="506" t="e">
        <f>+Y168/O168</f>
        <v>#DIV/0!</v>
      </c>
      <c r="AF168" s="507" t="e">
        <f>IF(R168=0,0,+Z168/R168)</f>
        <v>#REF!</v>
      </c>
      <c r="AG168" s="508"/>
    </row>
    <row r="169" spans="1:33" ht="13.5" hidden="1" thickBot="1" x14ac:dyDescent="0.25">
      <c r="A169" s="509"/>
      <c r="B169" s="474"/>
      <c r="C169" s="510"/>
      <c r="D169" s="510"/>
      <c r="E169" s="511"/>
      <c r="F169" s="512"/>
      <c r="G169" s="512"/>
      <c r="H169" s="513"/>
      <c r="I169" s="437">
        <v>2.1</v>
      </c>
      <c r="J169" s="514"/>
      <c r="K169" s="515"/>
      <c r="L169" s="515"/>
      <c r="M169" s="462" t="e">
        <f>SUM(#REF!)</f>
        <v>#REF!</v>
      </c>
      <c r="N169" s="461"/>
      <c r="O169" s="461">
        <v>750</v>
      </c>
      <c r="P169" s="461"/>
      <c r="Q169" s="462"/>
      <c r="R169" s="121"/>
      <c r="S169" s="428"/>
      <c r="T169" s="429"/>
      <c r="U169" s="17">
        <f t="shared" si="0"/>
        <v>0</v>
      </c>
      <c r="V169" s="516" t="e">
        <f>SUM(#REF!)</f>
        <v>#REF!</v>
      </c>
      <c r="W169" s="517" t="s">
        <v>84</v>
      </c>
      <c r="X169" s="518"/>
      <c r="Y169" s="518"/>
      <c r="Z169" s="518">
        <v>750</v>
      </c>
      <c r="AA169" s="518"/>
      <c r="AB169" s="518"/>
      <c r="AC169" s="519">
        <f>+O169-Y169</f>
        <v>750</v>
      </c>
      <c r="AD169" s="520" t="e">
        <f>+V169/M169</f>
        <v>#REF!</v>
      </c>
      <c r="AE169" s="25">
        <f>+Z169/O169</f>
        <v>1</v>
      </c>
      <c r="AF169" s="521">
        <f>IF(R169=0,0,+Z169/R169)</f>
        <v>0</v>
      </c>
      <c r="AG169" s="522"/>
    </row>
    <row r="170" spans="1:33" ht="13.5" hidden="1" thickBot="1" x14ac:dyDescent="0.25">
      <c r="A170" s="814" t="s">
        <v>59</v>
      </c>
      <c r="B170" s="815"/>
      <c r="C170" s="815"/>
      <c r="D170" s="815"/>
      <c r="E170" s="815"/>
      <c r="F170" s="815"/>
      <c r="G170" s="815"/>
      <c r="H170" s="816"/>
      <c r="I170" s="817"/>
      <c r="J170" s="817"/>
      <c r="K170" s="817"/>
      <c r="L170" s="817"/>
      <c r="M170" s="818"/>
      <c r="N170" s="523" t="e">
        <f>+N10+N168</f>
        <v>#REF!</v>
      </c>
      <c r="O170" s="524">
        <f>+O10+O168</f>
        <v>17407</v>
      </c>
      <c r="P170" s="524" t="e">
        <f>+P10+P168</f>
        <v>#REF!</v>
      </c>
      <c r="Q170" s="525"/>
      <c r="R170" s="112" t="e">
        <f>+R10+R168</f>
        <v>#REF!</v>
      </c>
      <c r="S170" s="428"/>
      <c r="T170" s="429"/>
      <c r="U170" s="525"/>
      <c r="V170" s="524"/>
      <c r="W170" s="524">
        <f>+W10+W168</f>
        <v>16656040303</v>
      </c>
      <c r="X170" s="524"/>
      <c r="Y170" s="524" t="e">
        <f>+Y10+Y168</f>
        <v>#VALUE!</v>
      </c>
      <c r="Z170" s="112">
        <f>+Z10+Z168</f>
        <v>17008</v>
      </c>
      <c r="AA170" s="112"/>
      <c r="AB170" s="112"/>
      <c r="AC170" s="524" t="e">
        <f>+O170-Y170</f>
        <v>#VALUE!</v>
      </c>
      <c r="AD170" s="526" t="e">
        <f t="shared" ref="AD170" si="3">+W170/N170</f>
        <v>#REF!</v>
      </c>
      <c r="AE170" s="526" t="e">
        <f>+Y170/O170</f>
        <v>#VALUE!</v>
      </c>
      <c r="AF170" s="526" t="e">
        <f>IF(R170=0,0,+Z170/R170)</f>
        <v>#REF!</v>
      </c>
      <c r="AG170" s="527"/>
    </row>
    <row r="171" spans="1:33" x14ac:dyDescent="0.2">
      <c r="A171" s="418"/>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418"/>
      <c r="AE171" s="418"/>
      <c r="AF171" s="418"/>
      <c r="AG171" s="418"/>
    </row>
  </sheetData>
  <mergeCells count="299">
    <mergeCell ref="AG43:AG46"/>
    <mergeCell ref="A170:H170"/>
    <mergeCell ref="I170:M170"/>
    <mergeCell ref="G37:G41"/>
    <mergeCell ref="H37:H41"/>
    <mergeCell ref="O38:R41"/>
    <mergeCell ref="W38:AC41"/>
    <mergeCell ref="AG38:AG41"/>
    <mergeCell ref="A42:A46"/>
    <mergeCell ref="C42:C46"/>
    <mergeCell ref="D42:D46"/>
    <mergeCell ref="E42:E46"/>
    <mergeCell ref="F42:F46"/>
    <mergeCell ref="A37:A41"/>
    <mergeCell ref="C37:C41"/>
    <mergeCell ref="D37:D41"/>
    <mergeCell ref="E37:E41"/>
    <mergeCell ref="F37:F41"/>
    <mergeCell ref="G42:G46"/>
    <mergeCell ref="H42:H46"/>
    <mergeCell ref="O43:R46"/>
    <mergeCell ref="W43:AC46"/>
    <mergeCell ref="H50:H54"/>
    <mergeCell ref="A50:A54"/>
    <mergeCell ref="AG32:AG33"/>
    <mergeCell ref="A34:A36"/>
    <mergeCell ref="C34:C36"/>
    <mergeCell ref="D34:D36"/>
    <mergeCell ref="E34:E36"/>
    <mergeCell ref="F34:F36"/>
    <mergeCell ref="G34:G36"/>
    <mergeCell ref="H34:H36"/>
    <mergeCell ref="O35:R36"/>
    <mergeCell ref="W35:AC36"/>
    <mergeCell ref="AG35:AG36"/>
    <mergeCell ref="A31:A33"/>
    <mergeCell ref="C31:C33"/>
    <mergeCell ref="D31:D33"/>
    <mergeCell ref="E31:E33"/>
    <mergeCell ref="F31:F33"/>
    <mergeCell ref="G31:G33"/>
    <mergeCell ref="H31:H33"/>
    <mergeCell ref="O32:R33"/>
    <mergeCell ref="W32:AC33"/>
    <mergeCell ref="AG22:AG25"/>
    <mergeCell ref="A26:A30"/>
    <mergeCell ref="C26:C30"/>
    <mergeCell ref="D26:D30"/>
    <mergeCell ref="E26:E30"/>
    <mergeCell ref="F26:F30"/>
    <mergeCell ref="G26:G30"/>
    <mergeCell ref="H26:H30"/>
    <mergeCell ref="O27:R30"/>
    <mergeCell ref="W27:AC30"/>
    <mergeCell ref="AG27:AG30"/>
    <mergeCell ref="A21:A25"/>
    <mergeCell ref="C21:C25"/>
    <mergeCell ref="D21:D25"/>
    <mergeCell ref="E21:E25"/>
    <mergeCell ref="F21:F25"/>
    <mergeCell ref="G21:G25"/>
    <mergeCell ref="H21:H25"/>
    <mergeCell ref="O22:R25"/>
    <mergeCell ref="W22:AC25"/>
    <mergeCell ref="AG11:AG15"/>
    <mergeCell ref="O12:R15"/>
    <mergeCell ref="W12:AC15"/>
    <mergeCell ref="AE12:AF15"/>
    <mergeCell ref="A16:A20"/>
    <mergeCell ref="C16:C20"/>
    <mergeCell ref="D16:D20"/>
    <mergeCell ref="E16:E20"/>
    <mergeCell ref="F16:F20"/>
    <mergeCell ref="G16:G20"/>
    <mergeCell ref="H16:H20"/>
    <mergeCell ref="O17:R20"/>
    <mergeCell ref="W17:AC20"/>
    <mergeCell ref="AG17:AG20"/>
    <mergeCell ref="A11:A15"/>
    <mergeCell ref="B11:B15"/>
    <mergeCell ref="C11:C15"/>
    <mergeCell ref="D11:D15"/>
    <mergeCell ref="E11:E15"/>
    <mergeCell ref="F11:F15"/>
    <mergeCell ref="G11:G15"/>
    <mergeCell ref="AG6:AG9"/>
    <mergeCell ref="AD7:AF7"/>
    <mergeCell ref="A8:A9"/>
    <mergeCell ref="B8:B9"/>
    <mergeCell ref="C8:C9"/>
    <mergeCell ref="D8:D9"/>
    <mergeCell ref="M8:M9"/>
    <mergeCell ref="N8:N9"/>
    <mergeCell ref="O8:O9"/>
    <mergeCell ref="P8:P9"/>
    <mergeCell ref="E8:E9"/>
    <mergeCell ref="F8:F9"/>
    <mergeCell ref="G8:G9"/>
    <mergeCell ref="H8:H9"/>
    <mergeCell ref="I8:I9"/>
    <mergeCell ref="J8:J9"/>
    <mergeCell ref="AD8:AD9"/>
    <mergeCell ref="Z8:Z9"/>
    <mergeCell ref="AA8:AB8"/>
    <mergeCell ref="AC8:AC9"/>
    <mergeCell ref="Q8:Q9"/>
    <mergeCell ref="R8:R9"/>
    <mergeCell ref="S8:S9"/>
    <mergeCell ref="T8:T9"/>
    <mergeCell ref="AE8:AE9"/>
    <mergeCell ref="AF8:AF9"/>
    <mergeCell ref="Y8:Y9"/>
    <mergeCell ref="C1:R5"/>
    <mergeCell ref="H47:H49"/>
    <mergeCell ref="G47:G49"/>
    <mergeCell ref="F47:F49"/>
    <mergeCell ref="A47:A49"/>
    <mergeCell ref="B47:B49"/>
    <mergeCell ref="C47:C49"/>
    <mergeCell ref="D47:D49"/>
    <mergeCell ref="E47:E49"/>
    <mergeCell ref="K8:K9"/>
    <mergeCell ref="L8:L9"/>
    <mergeCell ref="H11:H15"/>
    <mergeCell ref="A6:G7"/>
    <mergeCell ref="H6:U7"/>
    <mergeCell ref="W6:Z7"/>
    <mergeCell ref="AC6:AF6"/>
    <mergeCell ref="U8:U9"/>
    <mergeCell ref="V8:V9"/>
    <mergeCell ref="W8:W9"/>
    <mergeCell ref="X8:X9"/>
    <mergeCell ref="C50:C54"/>
    <mergeCell ref="D50:D54"/>
    <mergeCell ref="E50:E54"/>
    <mergeCell ref="F50:F54"/>
    <mergeCell ref="G50:G54"/>
    <mergeCell ref="H55:H59"/>
    <mergeCell ref="A55:A59"/>
    <mergeCell ref="C55:C59"/>
    <mergeCell ref="D55:D59"/>
    <mergeCell ref="E55:E59"/>
    <mergeCell ref="F55:F59"/>
    <mergeCell ref="G55:G59"/>
    <mergeCell ref="H60:H64"/>
    <mergeCell ref="A60:A64"/>
    <mergeCell ref="C60:C64"/>
    <mergeCell ref="D60:D64"/>
    <mergeCell ref="E60:E64"/>
    <mergeCell ref="F60:F64"/>
    <mergeCell ref="G60:G64"/>
    <mergeCell ref="H65:H69"/>
    <mergeCell ref="A65:A69"/>
    <mergeCell ref="C65:C69"/>
    <mergeCell ref="D65:D69"/>
    <mergeCell ref="E65:E69"/>
    <mergeCell ref="F65:F69"/>
    <mergeCell ref="G65:G69"/>
    <mergeCell ref="H70:H74"/>
    <mergeCell ref="A70:A74"/>
    <mergeCell ref="C70:C74"/>
    <mergeCell ref="D70:D74"/>
    <mergeCell ref="E70:E74"/>
    <mergeCell ref="F70:F74"/>
    <mergeCell ref="G70:G74"/>
    <mergeCell ref="H75:H79"/>
    <mergeCell ref="A75:A79"/>
    <mergeCell ref="C75:C79"/>
    <mergeCell ref="D75:D79"/>
    <mergeCell ref="E75:E79"/>
    <mergeCell ref="F75:F79"/>
    <mergeCell ref="G75:G79"/>
    <mergeCell ref="H80:H84"/>
    <mergeCell ref="A80:A84"/>
    <mergeCell ref="C80:C84"/>
    <mergeCell ref="D80:D84"/>
    <mergeCell ref="E80:E84"/>
    <mergeCell ref="F80:F84"/>
    <mergeCell ref="G80:G84"/>
    <mergeCell ref="H85:H89"/>
    <mergeCell ref="A85:A89"/>
    <mergeCell ref="C85:C89"/>
    <mergeCell ref="D85:D89"/>
    <mergeCell ref="E85:E89"/>
    <mergeCell ref="F85:F89"/>
    <mergeCell ref="G85:G89"/>
    <mergeCell ref="H90:H94"/>
    <mergeCell ref="A90:A94"/>
    <mergeCell ref="C90:C94"/>
    <mergeCell ref="D90:D94"/>
    <mergeCell ref="E90:E94"/>
    <mergeCell ref="F90:F94"/>
    <mergeCell ref="G90:G94"/>
    <mergeCell ref="H95:H99"/>
    <mergeCell ref="A95:A99"/>
    <mergeCell ref="C95:C99"/>
    <mergeCell ref="D95:D99"/>
    <mergeCell ref="E95:E99"/>
    <mergeCell ref="F95:F99"/>
    <mergeCell ref="G95:G99"/>
    <mergeCell ref="H100:H104"/>
    <mergeCell ref="A100:A104"/>
    <mergeCell ref="C100:C104"/>
    <mergeCell ref="D100:D104"/>
    <mergeCell ref="E100:E104"/>
    <mergeCell ref="F100:F104"/>
    <mergeCell ref="G100:G104"/>
    <mergeCell ref="H105:H109"/>
    <mergeCell ref="A105:A109"/>
    <mergeCell ref="C105:C109"/>
    <mergeCell ref="D105:D109"/>
    <mergeCell ref="E105:E109"/>
    <mergeCell ref="F105:F109"/>
    <mergeCell ref="G105:G109"/>
    <mergeCell ref="H110:H114"/>
    <mergeCell ref="A110:A114"/>
    <mergeCell ref="C110:C114"/>
    <mergeCell ref="D110:D114"/>
    <mergeCell ref="E110:E114"/>
    <mergeCell ref="F110:F114"/>
    <mergeCell ref="G110:G114"/>
    <mergeCell ref="H115:H117"/>
    <mergeCell ref="A115:A117"/>
    <mergeCell ref="B115:B117"/>
    <mergeCell ref="C115:C117"/>
    <mergeCell ref="D115:D117"/>
    <mergeCell ref="E115:E117"/>
    <mergeCell ref="F115:F117"/>
    <mergeCell ref="G115:G117"/>
    <mergeCell ref="H118:H122"/>
    <mergeCell ref="A118:A122"/>
    <mergeCell ref="C118:C122"/>
    <mergeCell ref="D118:D122"/>
    <mergeCell ref="E118:E122"/>
    <mergeCell ref="F118:F122"/>
    <mergeCell ref="G118:G122"/>
    <mergeCell ref="H123:H127"/>
    <mergeCell ref="A123:A127"/>
    <mergeCell ref="C123:C127"/>
    <mergeCell ref="D123:D127"/>
    <mergeCell ref="E123:E127"/>
    <mergeCell ref="F123:F127"/>
    <mergeCell ref="G123:G127"/>
    <mergeCell ref="H128:H132"/>
    <mergeCell ref="A128:A132"/>
    <mergeCell ref="C128:C132"/>
    <mergeCell ref="D128:D132"/>
    <mergeCell ref="E128:E132"/>
    <mergeCell ref="F128:F132"/>
    <mergeCell ref="G128:G132"/>
    <mergeCell ref="H133:H137"/>
    <mergeCell ref="A133:A137"/>
    <mergeCell ref="C133:C137"/>
    <mergeCell ref="D133:D137"/>
    <mergeCell ref="E133:E137"/>
    <mergeCell ref="F133:F137"/>
    <mergeCell ref="G133:G137"/>
    <mergeCell ref="H138:H142"/>
    <mergeCell ref="A138:A142"/>
    <mergeCell ref="C138:C142"/>
    <mergeCell ref="D138:D142"/>
    <mergeCell ref="E138:E142"/>
    <mergeCell ref="F138:F142"/>
    <mergeCell ref="G138:G142"/>
    <mergeCell ref="H143:H147"/>
    <mergeCell ref="A143:A147"/>
    <mergeCell ref="C143:C147"/>
    <mergeCell ref="D143:D147"/>
    <mergeCell ref="E143:E147"/>
    <mergeCell ref="F143:F147"/>
    <mergeCell ref="G143:G147"/>
    <mergeCell ref="H148:H152"/>
    <mergeCell ref="A148:A152"/>
    <mergeCell ref="C148:C152"/>
    <mergeCell ref="D148:D152"/>
    <mergeCell ref="E148:E152"/>
    <mergeCell ref="F148:F152"/>
    <mergeCell ref="G148:G152"/>
    <mergeCell ref="H153:H157"/>
    <mergeCell ref="A153:A157"/>
    <mergeCell ref="C153:C157"/>
    <mergeCell ref="D153:D157"/>
    <mergeCell ref="E153:E157"/>
    <mergeCell ref="F153:F157"/>
    <mergeCell ref="G153:G157"/>
    <mergeCell ref="H158:H162"/>
    <mergeCell ref="A158:A162"/>
    <mergeCell ref="C158:C162"/>
    <mergeCell ref="D158:D162"/>
    <mergeCell ref="E158:E162"/>
    <mergeCell ref="F158:F162"/>
    <mergeCell ref="G158:G162"/>
    <mergeCell ref="H163:H167"/>
    <mergeCell ref="A163:A167"/>
    <mergeCell ref="C163:C167"/>
    <mergeCell ref="D163:D167"/>
    <mergeCell ref="E163:E167"/>
    <mergeCell ref="F163:F167"/>
    <mergeCell ref="G163:G167"/>
  </mergeCells>
  <printOptions horizontalCentered="1" verticalCentered="1"/>
  <pageMargins left="0.25" right="0.25" top="0.75" bottom="0.75" header="0.3" footer="0.3"/>
  <pageSetup scale="7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4"/>
  <sheetViews>
    <sheetView zoomScale="80" zoomScaleNormal="80" workbookViewId="0">
      <pane ySplit="9" topLeftCell="A10" activePane="bottomLeft" state="frozen"/>
      <selection pane="bottomLeft" activeCell="P1" sqref="A1:XFD9"/>
    </sheetView>
  </sheetViews>
  <sheetFormatPr baseColWidth="10" defaultRowHeight="12.75" x14ac:dyDescent="0.2"/>
  <cols>
    <col min="2" max="2" width="15.42578125" customWidth="1"/>
    <col min="3" max="3" width="17.5703125" customWidth="1"/>
    <col min="4" max="4" width="15.5703125" customWidth="1"/>
    <col min="9" max="9" width="31" customWidth="1"/>
    <col min="13" max="13" width="15.85546875" customWidth="1"/>
    <col min="15" max="15" width="21" customWidth="1"/>
  </cols>
  <sheetData>
    <row r="1" spans="1:15" x14ac:dyDescent="0.2">
      <c r="A1" s="819" t="s">
        <v>882</v>
      </c>
      <c r="B1" s="819"/>
      <c r="C1" s="819"/>
      <c r="D1" s="819"/>
      <c r="E1" s="819"/>
      <c r="F1" s="819"/>
      <c r="G1" s="819"/>
      <c r="H1" s="819"/>
      <c r="I1" s="819"/>
      <c r="J1" s="819"/>
      <c r="K1" s="819"/>
      <c r="L1" s="819"/>
      <c r="M1" s="819"/>
      <c r="N1" s="819"/>
      <c r="O1" s="819"/>
    </row>
    <row r="2" spans="1:15" x14ac:dyDescent="0.2">
      <c r="A2" s="819"/>
      <c r="B2" s="819"/>
      <c r="C2" s="819"/>
      <c r="D2" s="819"/>
      <c r="E2" s="819"/>
      <c r="F2" s="819"/>
      <c r="G2" s="819"/>
      <c r="H2" s="819"/>
      <c r="I2" s="819"/>
      <c r="J2" s="819"/>
      <c r="K2" s="819"/>
      <c r="L2" s="819"/>
      <c r="M2" s="819"/>
      <c r="N2" s="819"/>
      <c r="O2" s="819"/>
    </row>
    <row r="3" spans="1:15" x14ac:dyDescent="0.2">
      <c r="A3" s="819"/>
      <c r="B3" s="819"/>
      <c r="C3" s="819"/>
      <c r="D3" s="819"/>
      <c r="E3" s="819"/>
      <c r="F3" s="819"/>
      <c r="G3" s="819"/>
      <c r="H3" s="819"/>
      <c r="I3" s="819"/>
      <c r="J3" s="819"/>
      <c r="K3" s="819"/>
      <c r="L3" s="819"/>
      <c r="M3" s="819"/>
      <c r="N3" s="819"/>
      <c r="O3" s="819"/>
    </row>
    <row r="4" spans="1:15" x14ac:dyDescent="0.2">
      <c r="A4" s="819"/>
      <c r="B4" s="819"/>
      <c r="C4" s="819"/>
      <c r="D4" s="819"/>
      <c r="E4" s="819"/>
      <c r="F4" s="819"/>
      <c r="G4" s="819"/>
      <c r="H4" s="819"/>
      <c r="I4" s="819"/>
      <c r="J4" s="819"/>
      <c r="K4" s="819"/>
      <c r="L4" s="819"/>
      <c r="M4" s="819"/>
      <c r="N4" s="819"/>
      <c r="O4" s="819"/>
    </row>
    <row r="5" spans="1:15" ht="13.5" thickBot="1" x14ac:dyDescent="0.25">
      <c r="A5" s="819"/>
      <c r="B5" s="819"/>
      <c r="C5" s="819"/>
      <c r="D5" s="819"/>
      <c r="E5" s="819"/>
      <c r="F5" s="819"/>
      <c r="G5" s="819"/>
      <c r="H5" s="819"/>
      <c r="I5" s="819"/>
      <c r="J5" s="819"/>
      <c r="K5" s="819"/>
      <c r="L5" s="819"/>
      <c r="M5" s="819"/>
      <c r="N5" s="819"/>
      <c r="O5" s="819"/>
    </row>
    <row r="6" spans="1:15" ht="13.5" thickTop="1" x14ac:dyDescent="0.2">
      <c r="A6" s="655" t="s">
        <v>12</v>
      </c>
      <c r="B6" s="656"/>
      <c r="C6" s="656"/>
      <c r="D6" s="656"/>
      <c r="E6" s="656"/>
      <c r="F6" s="656"/>
      <c r="G6" s="659" t="s">
        <v>41</v>
      </c>
      <c r="H6" s="660"/>
      <c r="I6" s="660"/>
      <c r="J6" s="660"/>
      <c r="K6" s="660"/>
      <c r="L6" s="660"/>
      <c r="M6" s="660"/>
      <c r="N6" s="660"/>
      <c r="O6" s="660"/>
    </row>
    <row r="7" spans="1:15" x14ac:dyDescent="0.2">
      <c r="A7" s="657"/>
      <c r="B7" s="658"/>
      <c r="C7" s="658"/>
      <c r="D7" s="658"/>
      <c r="E7" s="658"/>
      <c r="F7" s="658"/>
      <c r="G7" s="662"/>
      <c r="H7" s="663"/>
      <c r="I7" s="663"/>
      <c r="J7" s="663"/>
      <c r="K7" s="663"/>
      <c r="L7" s="663"/>
      <c r="M7" s="663"/>
      <c r="N7" s="663"/>
      <c r="O7" s="663"/>
    </row>
    <row r="8" spans="1:15" ht="41.25" customHeight="1" x14ac:dyDescent="0.2">
      <c r="A8" s="603" t="s">
        <v>25</v>
      </c>
      <c r="B8" s="634" t="s">
        <v>14</v>
      </c>
      <c r="C8" s="634" t="s">
        <v>13</v>
      </c>
      <c r="D8" s="634" t="s">
        <v>15</v>
      </c>
      <c r="E8" s="634" t="s">
        <v>26</v>
      </c>
      <c r="F8" s="634" t="s">
        <v>85</v>
      </c>
      <c r="G8" s="603" t="s">
        <v>16</v>
      </c>
      <c r="H8" s="675" t="s">
        <v>4</v>
      </c>
      <c r="I8" s="675" t="s">
        <v>23</v>
      </c>
      <c r="J8" s="675" t="s">
        <v>62</v>
      </c>
      <c r="K8" s="675" t="s">
        <v>38</v>
      </c>
      <c r="L8" s="643" t="s">
        <v>63</v>
      </c>
      <c r="M8" s="643" t="s">
        <v>83</v>
      </c>
      <c r="N8" s="643" t="s">
        <v>101</v>
      </c>
      <c r="O8" s="603" t="s">
        <v>68</v>
      </c>
    </row>
    <row r="9" spans="1:15" ht="32.25" customHeight="1" x14ac:dyDescent="0.2">
      <c r="A9" s="603"/>
      <c r="B9" s="634"/>
      <c r="C9" s="634"/>
      <c r="D9" s="634"/>
      <c r="E9" s="634"/>
      <c r="F9" s="634"/>
      <c r="G9" s="603"/>
      <c r="H9" s="675"/>
      <c r="I9" s="675"/>
      <c r="J9" s="675"/>
      <c r="K9" s="675"/>
      <c r="L9" s="643"/>
      <c r="M9" s="643"/>
      <c r="N9" s="643"/>
      <c r="O9" s="603"/>
    </row>
    <row r="10" spans="1:15" ht="54.75" customHeight="1" thickBot="1" x14ac:dyDescent="0.25">
      <c r="A10" s="547"/>
      <c r="B10" s="549"/>
      <c r="C10" s="549"/>
      <c r="D10" s="549"/>
      <c r="E10" s="550"/>
      <c r="F10" s="550"/>
      <c r="G10" s="547"/>
      <c r="H10" s="178">
        <v>1</v>
      </c>
      <c r="I10" s="115" t="s">
        <v>31</v>
      </c>
      <c r="J10" s="23"/>
      <c r="K10" s="23"/>
      <c r="L10" s="24">
        <f>+L11+L18+L90</f>
        <v>33</v>
      </c>
      <c r="M10" s="179"/>
      <c r="N10" s="24"/>
      <c r="O10" s="170">
        <f>+O11+O18+O20+O27+O34+O41+O48+O55+O62+O69+O76+O83+O90+O97+O104+O111+O113</f>
        <v>59214395456</v>
      </c>
    </row>
    <row r="11" spans="1:15" ht="54.75" customHeight="1" thickBot="1" x14ac:dyDescent="0.25">
      <c r="A11" s="678" t="s">
        <v>889</v>
      </c>
      <c r="B11" s="678" t="s">
        <v>890</v>
      </c>
      <c r="C11" s="678" t="s">
        <v>21</v>
      </c>
      <c r="D11" s="678" t="s">
        <v>891</v>
      </c>
      <c r="E11" s="678" t="s">
        <v>892</v>
      </c>
      <c r="F11" s="678" t="s">
        <v>893</v>
      </c>
      <c r="G11" s="678" t="s">
        <v>894</v>
      </c>
      <c r="H11" s="125">
        <v>1.1000000000000001</v>
      </c>
      <c r="I11" s="577" t="s">
        <v>895</v>
      </c>
      <c r="J11" s="578" t="s">
        <v>896</v>
      </c>
      <c r="K11" s="3"/>
      <c r="L11" s="4">
        <f>SUM(L12:L17)</f>
        <v>10</v>
      </c>
      <c r="M11" s="4" t="s">
        <v>930</v>
      </c>
      <c r="N11" s="4">
        <v>1</v>
      </c>
      <c r="O11" s="582">
        <v>1078000000</v>
      </c>
    </row>
    <row r="12" spans="1:15" ht="54.75" customHeight="1" x14ac:dyDescent="0.2">
      <c r="A12" s="722"/>
      <c r="B12" s="722"/>
      <c r="C12" s="722"/>
      <c r="D12" s="722"/>
      <c r="E12" s="678"/>
      <c r="F12" s="722"/>
      <c r="G12" s="722"/>
      <c r="H12" s="126" t="s">
        <v>2</v>
      </c>
      <c r="I12" s="116" t="s">
        <v>897</v>
      </c>
      <c r="J12" s="19" t="s">
        <v>898</v>
      </c>
      <c r="K12" s="19" t="s">
        <v>17</v>
      </c>
      <c r="L12" s="7">
        <v>1</v>
      </c>
      <c r="M12" s="7" t="s">
        <v>153</v>
      </c>
      <c r="N12" s="725" t="s">
        <v>84</v>
      </c>
      <c r="O12" s="727"/>
    </row>
    <row r="13" spans="1:15" ht="54.75" customHeight="1" x14ac:dyDescent="0.2">
      <c r="A13" s="722"/>
      <c r="B13" s="722"/>
      <c r="C13" s="722"/>
      <c r="D13" s="722"/>
      <c r="E13" s="678"/>
      <c r="F13" s="722"/>
      <c r="G13" s="722"/>
      <c r="H13" s="127" t="s">
        <v>3</v>
      </c>
      <c r="I13" s="20" t="s">
        <v>276</v>
      </c>
      <c r="J13" s="168" t="s">
        <v>899</v>
      </c>
      <c r="K13" s="19" t="s">
        <v>17</v>
      </c>
      <c r="L13" s="12">
        <v>1</v>
      </c>
      <c r="M13" s="12" t="s">
        <v>900</v>
      </c>
      <c r="N13" s="728"/>
      <c r="O13" s="730"/>
    </row>
    <row r="14" spans="1:15" ht="54.75" customHeight="1" x14ac:dyDescent="0.2">
      <c r="A14" s="722"/>
      <c r="B14" s="722"/>
      <c r="C14" s="722"/>
      <c r="D14" s="722"/>
      <c r="E14" s="678"/>
      <c r="F14" s="722"/>
      <c r="G14" s="722"/>
      <c r="H14" s="127" t="s">
        <v>6</v>
      </c>
      <c r="I14" s="117" t="s">
        <v>901</v>
      </c>
      <c r="J14" s="168" t="s">
        <v>899</v>
      </c>
      <c r="K14" s="19" t="s">
        <v>17</v>
      </c>
      <c r="L14" s="12">
        <v>1</v>
      </c>
      <c r="M14" s="12" t="s">
        <v>0</v>
      </c>
      <c r="N14" s="728"/>
      <c r="O14" s="730"/>
    </row>
    <row r="15" spans="1:15" ht="54.75" customHeight="1" x14ac:dyDescent="0.2">
      <c r="A15" s="722"/>
      <c r="B15" s="722"/>
      <c r="C15" s="722"/>
      <c r="D15" s="722"/>
      <c r="E15" s="678"/>
      <c r="F15" s="722"/>
      <c r="G15" s="722"/>
      <c r="H15" s="126" t="s">
        <v>7</v>
      </c>
      <c r="I15" s="117" t="s">
        <v>902</v>
      </c>
      <c r="J15" s="168" t="s">
        <v>899</v>
      </c>
      <c r="K15" s="19" t="s">
        <v>17</v>
      </c>
      <c r="L15" s="12">
        <v>1</v>
      </c>
      <c r="M15" s="12" t="s">
        <v>0</v>
      </c>
      <c r="N15" s="728"/>
      <c r="O15" s="730"/>
    </row>
    <row r="16" spans="1:15" ht="54.75" customHeight="1" x14ac:dyDescent="0.2">
      <c r="A16" s="722"/>
      <c r="B16" s="722"/>
      <c r="C16" s="722"/>
      <c r="D16" s="722"/>
      <c r="E16" s="678"/>
      <c r="F16" s="722"/>
      <c r="G16" s="722"/>
      <c r="H16" s="128" t="s">
        <v>40</v>
      </c>
      <c r="I16" s="118" t="s">
        <v>903</v>
      </c>
      <c r="J16" s="168" t="s">
        <v>899</v>
      </c>
      <c r="K16" s="20" t="s">
        <v>17</v>
      </c>
      <c r="L16" s="77">
        <v>1</v>
      </c>
      <c r="M16" s="12" t="s">
        <v>0</v>
      </c>
      <c r="N16" s="728"/>
      <c r="O16" s="730"/>
    </row>
    <row r="17" spans="1:15" ht="54.75" customHeight="1" thickBot="1" x14ac:dyDescent="0.25">
      <c r="A17" s="722"/>
      <c r="B17" s="722"/>
      <c r="C17" s="722"/>
      <c r="D17" s="722"/>
      <c r="E17" s="678"/>
      <c r="F17" s="722"/>
      <c r="G17" s="722"/>
      <c r="H17" s="128" t="s">
        <v>282</v>
      </c>
      <c r="I17" s="118" t="s">
        <v>904</v>
      </c>
      <c r="J17" s="76" t="s">
        <v>905</v>
      </c>
      <c r="K17" s="222" t="s">
        <v>32</v>
      </c>
      <c r="L17" s="77">
        <v>5</v>
      </c>
      <c r="M17" s="77" t="s">
        <v>906</v>
      </c>
      <c r="N17" s="728"/>
      <c r="O17" s="730"/>
    </row>
    <row r="18" spans="1:15" ht="54.75" customHeight="1" thickBot="1" x14ac:dyDescent="0.25">
      <c r="A18" s="682" t="s">
        <v>889</v>
      </c>
      <c r="B18" s="682" t="s">
        <v>890</v>
      </c>
      <c r="C18" s="682" t="s">
        <v>21</v>
      </c>
      <c r="D18" s="682" t="s">
        <v>891</v>
      </c>
      <c r="E18" s="682" t="s">
        <v>892</v>
      </c>
      <c r="F18" s="682" t="s">
        <v>893</v>
      </c>
      <c r="G18" s="682" t="s">
        <v>894</v>
      </c>
      <c r="H18" s="125">
        <v>1.2</v>
      </c>
      <c r="I18" s="577" t="s">
        <v>907</v>
      </c>
      <c r="J18" s="578" t="s">
        <v>896</v>
      </c>
      <c r="K18" s="108"/>
      <c r="L18" s="4">
        <f>SUM(L19:L19)</f>
        <v>12</v>
      </c>
      <c r="M18" s="4" t="s">
        <v>931</v>
      </c>
      <c r="N18" s="108">
        <f>289+1140</f>
        <v>1429</v>
      </c>
      <c r="O18" s="582">
        <v>8000000000</v>
      </c>
    </row>
    <row r="19" spans="1:15" ht="54.75" customHeight="1" thickBot="1" x14ac:dyDescent="0.25">
      <c r="A19" s="682"/>
      <c r="B19" s="682"/>
      <c r="C19" s="682"/>
      <c r="D19" s="682"/>
      <c r="E19" s="682"/>
      <c r="F19" s="682"/>
      <c r="G19" s="682"/>
      <c r="H19" s="126" t="s">
        <v>908</v>
      </c>
      <c r="I19" s="116" t="s">
        <v>904</v>
      </c>
      <c r="J19" s="19" t="s">
        <v>905</v>
      </c>
      <c r="K19" s="19" t="s">
        <v>32</v>
      </c>
      <c r="L19" s="260">
        <v>12</v>
      </c>
      <c r="M19" s="7" t="s">
        <v>906</v>
      </c>
      <c r="N19" s="702" t="s">
        <v>84</v>
      </c>
      <c r="O19" s="719"/>
    </row>
    <row r="20" spans="1:15" ht="54.75" customHeight="1" thickBot="1" x14ac:dyDescent="0.25">
      <c r="A20" s="682" t="s">
        <v>889</v>
      </c>
      <c r="B20" s="682" t="s">
        <v>890</v>
      </c>
      <c r="C20" s="682" t="s">
        <v>21</v>
      </c>
      <c r="D20" s="682" t="s">
        <v>891</v>
      </c>
      <c r="E20" s="682" t="s">
        <v>892</v>
      </c>
      <c r="F20" s="682" t="s">
        <v>893</v>
      </c>
      <c r="G20" s="682" t="s">
        <v>894</v>
      </c>
      <c r="H20" s="125">
        <v>1.3</v>
      </c>
      <c r="I20" s="577" t="s">
        <v>909</v>
      </c>
      <c r="J20" s="578" t="s">
        <v>896</v>
      </c>
      <c r="K20" s="3"/>
      <c r="L20" s="4">
        <f>SUM(L21:L26)</f>
        <v>10</v>
      </c>
      <c r="M20" s="4" t="s">
        <v>932</v>
      </c>
      <c r="N20" s="4">
        <v>410</v>
      </c>
      <c r="O20" s="582">
        <v>2300000000</v>
      </c>
    </row>
    <row r="21" spans="1:15" ht="54.75" customHeight="1" thickBot="1" x14ac:dyDescent="0.25">
      <c r="A21" s="682"/>
      <c r="B21" s="682"/>
      <c r="C21" s="682"/>
      <c r="D21" s="682"/>
      <c r="E21" s="682"/>
      <c r="F21" s="682"/>
      <c r="G21" s="682"/>
      <c r="H21" s="126" t="s">
        <v>304</v>
      </c>
      <c r="I21" s="116" t="s">
        <v>897</v>
      </c>
      <c r="J21" s="19" t="s">
        <v>898</v>
      </c>
      <c r="K21" s="19" t="s">
        <v>17</v>
      </c>
      <c r="L21" s="7">
        <v>1</v>
      </c>
      <c r="M21" s="7" t="s">
        <v>153</v>
      </c>
      <c r="N21" s="270"/>
      <c r="O21" s="271"/>
    </row>
    <row r="22" spans="1:15" ht="54.75" customHeight="1" thickBot="1" x14ac:dyDescent="0.25">
      <c r="A22" s="682"/>
      <c r="B22" s="682"/>
      <c r="C22" s="682"/>
      <c r="D22" s="682"/>
      <c r="E22" s="682"/>
      <c r="F22" s="682"/>
      <c r="G22" s="682"/>
      <c r="H22" s="127" t="s">
        <v>305</v>
      </c>
      <c r="I22" s="20" t="s">
        <v>276</v>
      </c>
      <c r="J22" s="168" t="s">
        <v>899</v>
      </c>
      <c r="K22" s="19" t="s">
        <v>17</v>
      </c>
      <c r="L22" s="12">
        <v>1</v>
      </c>
      <c r="M22" s="12" t="s">
        <v>900</v>
      </c>
      <c r="N22" s="270"/>
      <c r="O22" s="271"/>
    </row>
    <row r="23" spans="1:15" ht="54.75" customHeight="1" thickBot="1" x14ac:dyDescent="0.25">
      <c r="A23" s="682"/>
      <c r="B23" s="682"/>
      <c r="C23" s="682"/>
      <c r="D23" s="682"/>
      <c r="E23" s="682"/>
      <c r="F23" s="682"/>
      <c r="G23" s="682"/>
      <c r="H23" s="126" t="s">
        <v>306</v>
      </c>
      <c r="I23" s="117" t="s">
        <v>901</v>
      </c>
      <c r="J23" s="168" t="s">
        <v>899</v>
      </c>
      <c r="K23" s="19" t="s">
        <v>17</v>
      </c>
      <c r="L23" s="12">
        <v>1</v>
      </c>
      <c r="M23" s="12" t="s">
        <v>0</v>
      </c>
      <c r="N23" s="270"/>
      <c r="O23" s="271"/>
    </row>
    <row r="24" spans="1:15" ht="54.75" customHeight="1" thickBot="1" x14ac:dyDescent="0.25">
      <c r="A24" s="682"/>
      <c r="B24" s="682"/>
      <c r="C24" s="682"/>
      <c r="D24" s="682"/>
      <c r="E24" s="682"/>
      <c r="F24" s="682"/>
      <c r="G24" s="682"/>
      <c r="H24" s="127" t="s">
        <v>307</v>
      </c>
      <c r="I24" s="117" t="s">
        <v>902</v>
      </c>
      <c r="J24" s="168" t="s">
        <v>899</v>
      </c>
      <c r="K24" s="19" t="s">
        <v>17</v>
      </c>
      <c r="L24" s="12">
        <v>1</v>
      </c>
      <c r="M24" s="12" t="s">
        <v>0</v>
      </c>
      <c r="N24" s="270"/>
      <c r="O24" s="271"/>
    </row>
    <row r="25" spans="1:15" ht="54.75" customHeight="1" thickBot="1" x14ac:dyDescent="0.25">
      <c r="A25" s="682"/>
      <c r="B25" s="682"/>
      <c r="C25" s="682"/>
      <c r="D25" s="682"/>
      <c r="E25" s="682"/>
      <c r="F25" s="682"/>
      <c r="G25" s="682"/>
      <c r="H25" s="126" t="s">
        <v>308</v>
      </c>
      <c r="I25" s="118" t="s">
        <v>903</v>
      </c>
      <c r="J25" s="168" t="s">
        <v>899</v>
      </c>
      <c r="K25" s="20" t="s">
        <v>17</v>
      </c>
      <c r="L25" s="77">
        <v>1</v>
      </c>
      <c r="M25" s="12" t="s">
        <v>0</v>
      </c>
      <c r="N25" s="270"/>
      <c r="O25" s="271"/>
    </row>
    <row r="26" spans="1:15" ht="54.75" customHeight="1" thickBot="1" x14ac:dyDescent="0.25">
      <c r="A26" s="682"/>
      <c r="B26" s="682"/>
      <c r="C26" s="682"/>
      <c r="D26" s="682"/>
      <c r="E26" s="682"/>
      <c r="F26" s="682"/>
      <c r="G26" s="682"/>
      <c r="H26" s="129" t="s">
        <v>309</v>
      </c>
      <c r="I26" s="118" t="s">
        <v>904</v>
      </c>
      <c r="J26" s="76" t="s">
        <v>905</v>
      </c>
      <c r="K26" s="222" t="s">
        <v>32</v>
      </c>
      <c r="L26" s="77">
        <v>5</v>
      </c>
      <c r="M26" s="77" t="s">
        <v>906</v>
      </c>
      <c r="N26" s="270"/>
      <c r="O26" s="271"/>
    </row>
    <row r="27" spans="1:15" ht="54.75" customHeight="1" thickBot="1" x14ac:dyDescent="0.25">
      <c r="A27" s="682" t="s">
        <v>889</v>
      </c>
      <c r="B27" s="682" t="s">
        <v>890</v>
      </c>
      <c r="C27" s="682" t="s">
        <v>21</v>
      </c>
      <c r="D27" s="682" t="s">
        <v>891</v>
      </c>
      <c r="E27" s="682" t="s">
        <v>892</v>
      </c>
      <c r="F27" s="682" t="s">
        <v>893</v>
      </c>
      <c r="G27" s="682" t="s">
        <v>894</v>
      </c>
      <c r="H27" s="125">
        <v>1.4</v>
      </c>
      <c r="I27" s="577" t="s">
        <v>909</v>
      </c>
      <c r="J27" s="578" t="s">
        <v>896</v>
      </c>
      <c r="K27" s="3"/>
      <c r="L27" s="4">
        <f>SUM(L28:L33)</f>
        <v>10</v>
      </c>
      <c r="M27" s="4" t="s">
        <v>933</v>
      </c>
      <c r="N27" s="4">
        <v>1505</v>
      </c>
      <c r="O27" s="582">
        <v>2273837388</v>
      </c>
    </row>
    <row r="28" spans="1:15" ht="54.75" customHeight="1" thickBot="1" x14ac:dyDescent="0.25">
      <c r="A28" s="682"/>
      <c r="B28" s="682"/>
      <c r="C28" s="682"/>
      <c r="D28" s="682"/>
      <c r="E28" s="682"/>
      <c r="F28" s="682"/>
      <c r="G28" s="682"/>
      <c r="H28" s="126" t="s">
        <v>312</v>
      </c>
      <c r="I28" s="116" t="s">
        <v>897</v>
      </c>
      <c r="J28" s="19" t="s">
        <v>898</v>
      </c>
      <c r="K28" s="19" t="s">
        <v>17</v>
      </c>
      <c r="L28" s="7">
        <v>1</v>
      </c>
      <c r="M28" s="7" t="s">
        <v>153</v>
      </c>
      <c r="N28" s="270"/>
      <c r="O28" s="271"/>
    </row>
    <row r="29" spans="1:15" ht="54.75" customHeight="1" thickBot="1" x14ac:dyDescent="0.25">
      <c r="A29" s="682"/>
      <c r="B29" s="682"/>
      <c r="C29" s="682"/>
      <c r="D29" s="682"/>
      <c r="E29" s="682"/>
      <c r="F29" s="682"/>
      <c r="G29" s="682"/>
      <c r="H29" s="127" t="s">
        <v>314</v>
      </c>
      <c r="I29" s="20" t="s">
        <v>276</v>
      </c>
      <c r="J29" s="168" t="s">
        <v>899</v>
      </c>
      <c r="K29" s="19" t="s">
        <v>17</v>
      </c>
      <c r="L29" s="12">
        <v>1</v>
      </c>
      <c r="M29" s="12" t="s">
        <v>900</v>
      </c>
      <c r="N29" s="270"/>
      <c r="O29" s="271"/>
    </row>
    <row r="30" spans="1:15" ht="54.75" customHeight="1" thickBot="1" x14ac:dyDescent="0.25">
      <c r="A30" s="682"/>
      <c r="B30" s="682"/>
      <c r="C30" s="682"/>
      <c r="D30" s="682"/>
      <c r="E30" s="682"/>
      <c r="F30" s="682"/>
      <c r="G30" s="682"/>
      <c r="H30" s="126" t="s">
        <v>316</v>
      </c>
      <c r="I30" s="117" t="s">
        <v>901</v>
      </c>
      <c r="J30" s="168" t="s">
        <v>899</v>
      </c>
      <c r="K30" s="19" t="s">
        <v>17</v>
      </c>
      <c r="L30" s="12">
        <v>1</v>
      </c>
      <c r="M30" s="12" t="s">
        <v>0</v>
      </c>
      <c r="N30" s="270"/>
      <c r="O30" s="271"/>
    </row>
    <row r="31" spans="1:15" ht="54.75" customHeight="1" thickBot="1" x14ac:dyDescent="0.25">
      <c r="A31" s="682"/>
      <c r="B31" s="682"/>
      <c r="C31" s="682"/>
      <c r="D31" s="682"/>
      <c r="E31" s="682"/>
      <c r="F31" s="682"/>
      <c r="G31" s="682"/>
      <c r="H31" s="127" t="s">
        <v>318</v>
      </c>
      <c r="I31" s="117" t="s">
        <v>902</v>
      </c>
      <c r="J31" s="168" t="s">
        <v>899</v>
      </c>
      <c r="K31" s="19" t="s">
        <v>17</v>
      </c>
      <c r="L31" s="12">
        <v>1</v>
      </c>
      <c r="M31" s="12" t="s">
        <v>0</v>
      </c>
      <c r="N31" s="270"/>
      <c r="O31" s="271"/>
    </row>
    <row r="32" spans="1:15" ht="54.75" customHeight="1" thickBot="1" x14ac:dyDescent="0.25">
      <c r="A32" s="682"/>
      <c r="B32" s="682"/>
      <c r="C32" s="682"/>
      <c r="D32" s="682"/>
      <c r="E32" s="682"/>
      <c r="F32" s="682"/>
      <c r="G32" s="682"/>
      <c r="H32" s="126" t="s">
        <v>319</v>
      </c>
      <c r="I32" s="118" t="s">
        <v>903</v>
      </c>
      <c r="J32" s="168" t="s">
        <v>899</v>
      </c>
      <c r="K32" s="20" t="s">
        <v>17</v>
      </c>
      <c r="L32" s="77">
        <v>1</v>
      </c>
      <c r="M32" s="12" t="s">
        <v>0</v>
      </c>
      <c r="N32" s="270"/>
      <c r="O32" s="271"/>
    </row>
    <row r="33" spans="1:15" ht="54.75" customHeight="1" thickBot="1" x14ac:dyDescent="0.25">
      <c r="A33" s="682"/>
      <c r="B33" s="682"/>
      <c r="C33" s="682"/>
      <c r="D33" s="682"/>
      <c r="E33" s="682"/>
      <c r="F33" s="682"/>
      <c r="G33" s="682"/>
      <c r="H33" s="129" t="s">
        <v>320</v>
      </c>
      <c r="I33" s="118" t="s">
        <v>904</v>
      </c>
      <c r="J33" s="76" t="s">
        <v>905</v>
      </c>
      <c r="K33" s="222" t="s">
        <v>32</v>
      </c>
      <c r="L33" s="77">
        <v>5</v>
      </c>
      <c r="M33" s="77" t="s">
        <v>906</v>
      </c>
      <c r="N33" s="270"/>
      <c r="O33" s="271"/>
    </row>
    <row r="34" spans="1:15" ht="54.75" customHeight="1" thickBot="1" x14ac:dyDescent="0.25">
      <c r="A34" s="682" t="s">
        <v>889</v>
      </c>
      <c r="B34" s="682" t="s">
        <v>890</v>
      </c>
      <c r="C34" s="682" t="s">
        <v>21</v>
      </c>
      <c r="D34" s="682" t="s">
        <v>891</v>
      </c>
      <c r="E34" s="682" t="s">
        <v>892</v>
      </c>
      <c r="F34" s="682" t="s">
        <v>893</v>
      </c>
      <c r="G34" s="682" t="s">
        <v>894</v>
      </c>
      <c r="H34" s="125">
        <v>1.5</v>
      </c>
      <c r="I34" s="577" t="s">
        <v>910</v>
      </c>
      <c r="J34" s="578" t="s">
        <v>896</v>
      </c>
      <c r="K34" s="3"/>
      <c r="L34" s="4">
        <f>SUM(L35:L40)</f>
        <v>10</v>
      </c>
      <c r="M34" s="4" t="s">
        <v>934</v>
      </c>
      <c r="N34" s="4">
        <v>75</v>
      </c>
      <c r="O34" s="582">
        <v>900000000</v>
      </c>
    </row>
    <row r="35" spans="1:15" ht="54.75" customHeight="1" thickBot="1" x14ac:dyDescent="0.25">
      <c r="A35" s="682"/>
      <c r="B35" s="682"/>
      <c r="C35" s="682"/>
      <c r="D35" s="682"/>
      <c r="E35" s="682"/>
      <c r="F35" s="682"/>
      <c r="G35" s="682"/>
      <c r="H35" s="282" t="s">
        <v>327</v>
      </c>
      <c r="I35" s="116" t="s">
        <v>897</v>
      </c>
      <c r="J35" s="19" t="s">
        <v>898</v>
      </c>
      <c r="K35" s="19" t="s">
        <v>17</v>
      </c>
      <c r="L35" s="7">
        <v>1</v>
      </c>
      <c r="M35" s="7" t="s">
        <v>153</v>
      </c>
      <c r="N35" s="270"/>
      <c r="O35" s="271"/>
    </row>
    <row r="36" spans="1:15" ht="54.75" customHeight="1" thickBot="1" x14ac:dyDescent="0.25">
      <c r="A36" s="682"/>
      <c r="B36" s="682"/>
      <c r="C36" s="682"/>
      <c r="D36" s="682"/>
      <c r="E36" s="682"/>
      <c r="F36" s="682"/>
      <c r="G36" s="682"/>
      <c r="H36" s="127" t="s">
        <v>329</v>
      </c>
      <c r="I36" s="20" t="s">
        <v>276</v>
      </c>
      <c r="J36" s="168" t="s">
        <v>899</v>
      </c>
      <c r="K36" s="19" t="s">
        <v>17</v>
      </c>
      <c r="L36" s="12">
        <v>1</v>
      </c>
      <c r="M36" s="12" t="s">
        <v>900</v>
      </c>
      <c r="N36" s="270"/>
      <c r="O36" s="271"/>
    </row>
    <row r="37" spans="1:15" ht="54.75" customHeight="1" thickBot="1" x14ac:dyDescent="0.25">
      <c r="A37" s="682"/>
      <c r="B37" s="682"/>
      <c r="C37" s="682"/>
      <c r="D37" s="682"/>
      <c r="E37" s="682"/>
      <c r="F37" s="682"/>
      <c r="G37" s="682"/>
      <c r="H37" s="127" t="s">
        <v>330</v>
      </c>
      <c r="I37" s="117" t="s">
        <v>901</v>
      </c>
      <c r="J37" s="168" t="s">
        <v>899</v>
      </c>
      <c r="K37" s="19" t="s">
        <v>17</v>
      </c>
      <c r="L37" s="12">
        <v>1</v>
      </c>
      <c r="M37" s="12" t="s">
        <v>0</v>
      </c>
      <c r="N37" s="270"/>
      <c r="O37" s="271"/>
    </row>
    <row r="38" spans="1:15" ht="54.75" customHeight="1" thickBot="1" x14ac:dyDescent="0.25">
      <c r="A38" s="682"/>
      <c r="B38" s="682"/>
      <c r="C38" s="682"/>
      <c r="D38" s="682"/>
      <c r="E38" s="682"/>
      <c r="F38" s="682"/>
      <c r="G38" s="682"/>
      <c r="H38" s="127" t="s">
        <v>331</v>
      </c>
      <c r="I38" s="117" t="s">
        <v>902</v>
      </c>
      <c r="J38" s="168" t="s">
        <v>899</v>
      </c>
      <c r="K38" s="19" t="s">
        <v>17</v>
      </c>
      <c r="L38" s="12">
        <v>1</v>
      </c>
      <c r="M38" s="12" t="s">
        <v>0</v>
      </c>
      <c r="N38" s="270"/>
      <c r="O38" s="271"/>
    </row>
    <row r="39" spans="1:15" ht="54.75" customHeight="1" thickBot="1" x14ac:dyDescent="0.25">
      <c r="A39" s="682"/>
      <c r="B39" s="682"/>
      <c r="C39" s="682"/>
      <c r="D39" s="682"/>
      <c r="E39" s="682"/>
      <c r="F39" s="682"/>
      <c r="G39" s="682"/>
      <c r="H39" s="127" t="s">
        <v>332</v>
      </c>
      <c r="I39" s="118" t="s">
        <v>903</v>
      </c>
      <c r="J39" s="168" t="s">
        <v>899</v>
      </c>
      <c r="K39" s="20" t="s">
        <v>17</v>
      </c>
      <c r="L39" s="77">
        <v>1</v>
      </c>
      <c r="M39" s="12" t="s">
        <v>0</v>
      </c>
      <c r="N39" s="270"/>
      <c r="O39" s="271"/>
    </row>
    <row r="40" spans="1:15" ht="54.75" customHeight="1" thickBot="1" x14ac:dyDescent="0.25">
      <c r="A40" s="682"/>
      <c r="B40" s="682"/>
      <c r="C40" s="682"/>
      <c r="D40" s="682"/>
      <c r="E40" s="682"/>
      <c r="F40" s="682"/>
      <c r="G40" s="682"/>
      <c r="H40" s="127" t="s">
        <v>333</v>
      </c>
      <c r="I40" s="118" t="s">
        <v>904</v>
      </c>
      <c r="J40" s="76" t="s">
        <v>905</v>
      </c>
      <c r="K40" s="222" t="s">
        <v>32</v>
      </c>
      <c r="L40" s="77">
        <v>5</v>
      </c>
      <c r="M40" s="77" t="s">
        <v>906</v>
      </c>
      <c r="N40" s="270"/>
      <c r="O40" s="271"/>
    </row>
    <row r="41" spans="1:15" ht="54.75" customHeight="1" thickBot="1" x14ac:dyDescent="0.25">
      <c r="A41" s="682" t="s">
        <v>889</v>
      </c>
      <c r="B41" s="682" t="s">
        <v>890</v>
      </c>
      <c r="C41" s="682" t="s">
        <v>21</v>
      </c>
      <c r="D41" s="682" t="s">
        <v>891</v>
      </c>
      <c r="E41" s="682" t="s">
        <v>892</v>
      </c>
      <c r="F41" s="682" t="s">
        <v>893</v>
      </c>
      <c r="G41" s="682" t="s">
        <v>894</v>
      </c>
      <c r="H41" s="125">
        <v>1.6</v>
      </c>
      <c r="I41" s="577" t="s">
        <v>911</v>
      </c>
      <c r="J41" s="578" t="s">
        <v>896</v>
      </c>
      <c r="K41" s="3"/>
      <c r="L41" s="4">
        <f>SUM(L42:L47)</f>
        <v>10</v>
      </c>
      <c r="M41" s="4" t="s">
        <v>935</v>
      </c>
      <c r="N41" s="4">
        <v>1477</v>
      </c>
      <c r="O41" s="582">
        <v>10712094761</v>
      </c>
    </row>
    <row r="42" spans="1:15" ht="54.75" customHeight="1" thickBot="1" x14ac:dyDescent="0.25">
      <c r="A42" s="682"/>
      <c r="B42" s="682"/>
      <c r="C42" s="682"/>
      <c r="D42" s="682"/>
      <c r="E42" s="682"/>
      <c r="F42" s="682"/>
      <c r="G42" s="682"/>
      <c r="H42" s="126" t="s">
        <v>340</v>
      </c>
      <c r="I42" s="116" t="s">
        <v>897</v>
      </c>
      <c r="J42" s="19" t="s">
        <v>898</v>
      </c>
      <c r="K42" s="19" t="s">
        <v>17</v>
      </c>
      <c r="L42" s="7">
        <v>1</v>
      </c>
      <c r="M42" s="7" t="s">
        <v>153</v>
      </c>
      <c r="N42" s="270"/>
      <c r="O42" s="271"/>
    </row>
    <row r="43" spans="1:15" ht="54.75" customHeight="1" thickBot="1" x14ac:dyDescent="0.25">
      <c r="A43" s="682"/>
      <c r="B43" s="682"/>
      <c r="C43" s="682"/>
      <c r="D43" s="682"/>
      <c r="E43" s="682"/>
      <c r="F43" s="682"/>
      <c r="G43" s="682"/>
      <c r="H43" s="127" t="s">
        <v>912</v>
      </c>
      <c r="I43" s="20" t="s">
        <v>276</v>
      </c>
      <c r="J43" s="168" t="s">
        <v>899</v>
      </c>
      <c r="K43" s="19" t="s">
        <v>17</v>
      </c>
      <c r="L43" s="12">
        <v>1</v>
      </c>
      <c r="M43" s="12" t="s">
        <v>900</v>
      </c>
      <c r="N43" s="270"/>
      <c r="O43" s="271"/>
    </row>
    <row r="44" spans="1:15" ht="54.75" customHeight="1" thickBot="1" x14ac:dyDescent="0.25">
      <c r="A44" s="682"/>
      <c r="B44" s="682"/>
      <c r="C44" s="682"/>
      <c r="D44" s="682"/>
      <c r="E44" s="682"/>
      <c r="F44" s="682"/>
      <c r="G44" s="682"/>
      <c r="H44" s="126" t="s">
        <v>342</v>
      </c>
      <c r="I44" s="117" t="s">
        <v>901</v>
      </c>
      <c r="J44" s="168" t="s">
        <v>899</v>
      </c>
      <c r="K44" s="19" t="s">
        <v>17</v>
      </c>
      <c r="L44" s="12">
        <v>1</v>
      </c>
      <c r="M44" s="12" t="s">
        <v>0</v>
      </c>
      <c r="N44" s="270"/>
      <c r="O44" s="271"/>
    </row>
    <row r="45" spans="1:15" ht="54.75" customHeight="1" thickBot="1" x14ac:dyDescent="0.25">
      <c r="A45" s="682"/>
      <c r="B45" s="682"/>
      <c r="C45" s="682"/>
      <c r="D45" s="682"/>
      <c r="E45" s="682"/>
      <c r="F45" s="682"/>
      <c r="G45" s="682"/>
      <c r="H45" s="127" t="s">
        <v>913</v>
      </c>
      <c r="I45" s="117" t="s">
        <v>902</v>
      </c>
      <c r="J45" s="168" t="s">
        <v>899</v>
      </c>
      <c r="K45" s="19" t="s">
        <v>17</v>
      </c>
      <c r="L45" s="12">
        <v>1</v>
      </c>
      <c r="M45" s="12" t="s">
        <v>0</v>
      </c>
      <c r="N45" s="270"/>
      <c r="O45" s="271"/>
    </row>
    <row r="46" spans="1:15" ht="54.75" customHeight="1" thickBot="1" x14ac:dyDescent="0.25">
      <c r="A46" s="682"/>
      <c r="B46" s="682"/>
      <c r="C46" s="682"/>
      <c r="D46" s="682"/>
      <c r="E46" s="682"/>
      <c r="F46" s="682"/>
      <c r="G46" s="682"/>
      <c r="H46" s="126" t="s">
        <v>344</v>
      </c>
      <c r="I46" s="118" t="s">
        <v>903</v>
      </c>
      <c r="J46" s="168" t="s">
        <v>899</v>
      </c>
      <c r="K46" s="20" t="s">
        <v>17</v>
      </c>
      <c r="L46" s="77">
        <v>1</v>
      </c>
      <c r="M46" s="12" t="s">
        <v>0</v>
      </c>
      <c r="N46" s="270"/>
      <c r="O46" s="271"/>
    </row>
    <row r="47" spans="1:15" ht="54.75" customHeight="1" thickBot="1" x14ac:dyDescent="0.25">
      <c r="A47" s="682"/>
      <c r="B47" s="682"/>
      <c r="C47" s="682"/>
      <c r="D47" s="682"/>
      <c r="E47" s="682"/>
      <c r="F47" s="682"/>
      <c r="G47" s="682"/>
      <c r="H47" s="129" t="s">
        <v>914</v>
      </c>
      <c r="I47" s="118" t="s">
        <v>904</v>
      </c>
      <c r="J47" s="76" t="s">
        <v>905</v>
      </c>
      <c r="K47" s="222" t="s">
        <v>32</v>
      </c>
      <c r="L47" s="77">
        <v>5</v>
      </c>
      <c r="M47" s="77" t="s">
        <v>906</v>
      </c>
      <c r="N47" s="270"/>
      <c r="O47" s="271"/>
    </row>
    <row r="48" spans="1:15" ht="54.75" customHeight="1" thickBot="1" x14ac:dyDescent="0.25">
      <c r="A48" s="682" t="s">
        <v>889</v>
      </c>
      <c r="B48" s="682" t="s">
        <v>890</v>
      </c>
      <c r="C48" s="682" t="s">
        <v>21</v>
      </c>
      <c r="D48" s="682" t="s">
        <v>891</v>
      </c>
      <c r="E48" s="682" t="s">
        <v>892</v>
      </c>
      <c r="F48" s="682" t="s">
        <v>893</v>
      </c>
      <c r="G48" s="682" t="s">
        <v>894</v>
      </c>
      <c r="H48" s="125">
        <v>1.7</v>
      </c>
      <c r="I48" s="577" t="s">
        <v>915</v>
      </c>
      <c r="J48" s="578" t="s">
        <v>896</v>
      </c>
      <c r="K48" s="3"/>
      <c r="L48" s="4">
        <f>SUM(L49:L54)</f>
        <v>13</v>
      </c>
      <c r="M48" s="4" t="s">
        <v>936</v>
      </c>
      <c r="N48" s="4">
        <v>316</v>
      </c>
      <c r="O48" s="582">
        <v>3478203060</v>
      </c>
    </row>
    <row r="49" spans="1:15" ht="54.75" customHeight="1" thickBot="1" x14ac:dyDescent="0.25">
      <c r="A49" s="682"/>
      <c r="B49" s="682"/>
      <c r="C49" s="682"/>
      <c r="D49" s="682"/>
      <c r="E49" s="682"/>
      <c r="F49" s="682"/>
      <c r="G49" s="682"/>
      <c r="H49" s="126" t="s">
        <v>348</v>
      </c>
      <c r="I49" s="116" t="s">
        <v>897</v>
      </c>
      <c r="J49" s="19" t="s">
        <v>898</v>
      </c>
      <c r="K49" s="19" t="s">
        <v>17</v>
      </c>
      <c r="L49" s="7">
        <v>1</v>
      </c>
      <c r="M49" s="7" t="s">
        <v>153</v>
      </c>
      <c r="N49" s="270"/>
      <c r="O49" s="271"/>
    </row>
    <row r="50" spans="1:15" ht="54.75" customHeight="1" thickBot="1" x14ac:dyDescent="0.25">
      <c r="A50" s="682"/>
      <c r="B50" s="682"/>
      <c r="C50" s="682"/>
      <c r="D50" s="682"/>
      <c r="E50" s="682"/>
      <c r="F50" s="682"/>
      <c r="G50" s="682"/>
      <c r="H50" s="127" t="s">
        <v>916</v>
      </c>
      <c r="I50" s="20" t="s">
        <v>276</v>
      </c>
      <c r="J50" s="168" t="s">
        <v>899</v>
      </c>
      <c r="K50" s="19" t="s">
        <v>17</v>
      </c>
      <c r="L50" s="12">
        <v>1</v>
      </c>
      <c r="M50" s="12" t="s">
        <v>900</v>
      </c>
      <c r="N50" s="270"/>
      <c r="O50" s="271"/>
    </row>
    <row r="51" spans="1:15" ht="54.75" customHeight="1" thickBot="1" x14ac:dyDescent="0.25">
      <c r="A51" s="682"/>
      <c r="B51" s="682"/>
      <c r="C51" s="682"/>
      <c r="D51" s="682"/>
      <c r="E51" s="682"/>
      <c r="F51" s="682"/>
      <c r="G51" s="682"/>
      <c r="H51" s="126" t="s">
        <v>350</v>
      </c>
      <c r="I51" s="117" t="s">
        <v>901</v>
      </c>
      <c r="J51" s="168" t="s">
        <v>899</v>
      </c>
      <c r="K51" s="19" t="s">
        <v>17</v>
      </c>
      <c r="L51" s="12">
        <v>1</v>
      </c>
      <c r="M51" s="12" t="s">
        <v>0</v>
      </c>
      <c r="N51" s="270"/>
      <c r="O51" s="271"/>
    </row>
    <row r="52" spans="1:15" ht="54.75" customHeight="1" thickBot="1" x14ac:dyDescent="0.25">
      <c r="A52" s="682"/>
      <c r="B52" s="682"/>
      <c r="C52" s="682"/>
      <c r="D52" s="682"/>
      <c r="E52" s="682"/>
      <c r="F52" s="682"/>
      <c r="G52" s="682"/>
      <c r="H52" s="127" t="s">
        <v>351</v>
      </c>
      <c r="I52" s="117" t="s">
        <v>902</v>
      </c>
      <c r="J52" s="168" t="s">
        <v>899</v>
      </c>
      <c r="K52" s="19" t="s">
        <v>17</v>
      </c>
      <c r="L52" s="12">
        <v>1</v>
      </c>
      <c r="M52" s="12" t="s">
        <v>0</v>
      </c>
      <c r="N52" s="270"/>
      <c r="O52" s="271"/>
    </row>
    <row r="53" spans="1:15" ht="54.75" customHeight="1" thickBot="1" x14ac:dyDescent="0.25">
      <c r="A53" s="682"/>
      <c r="B53" s="682"/>
      <c r="C53" s="682"/>
      <c r="D53" s="682"/>
      <c r="E53" s="682"/>
      <c r="F53" s="682"/>
      <c r="G53" s="682"/>
      <c r="H53" s="126" t="s">
        <v>352</v>
      </c>
      <c r="I53" s="118" t="s">
        <v>903</v>
      </c>
      <c r="J53" s="168" t="s">
        <v>899</v>
      </c>
      <c r="K53" s="20" t="s">
        <v>17</v>
      </c>
      <c r="L53" s="77">
        <v>1</v>
      </c>
      <c r="M53" s="12" t="s">
        <v>0</v>
      </c>
      <c r="N53" s="270"/>
      <c r="O53" s="271"/>
    </row>
    <row r="54" spans="1:15" ht="54.75" customHeight="1" thickBot="1" x14ac:dyDescent="0.25">
      <c r="A54" s="682"/>
      <c r="B54" s="682"/>
      <c r="C54" s="682"/>
      <c r="D54" s="682"/>
      <c r="E54" s="682"/>
      <c r="F54" s="682"/>
      <c r="G54" s="682"/>
      <c r="H54" s="129" t="s">
        <v>917</v>
      </c>
      <c r="I54" s="118" t="s">
        <v>904</v>
      </c>
      <c r="J54" s="76" t="s">
        <v>905</v>
      </c>
      <c r="K54" s="222" t="s">
        <v>32</v>
      </c>
      <c r="L54" s="77">
        <v>8</v>
      </c>
      <c r="M54" s="77" t="s">
        <v>906</v>
      </c>
      <c r="N54" s="270"/>
      <c r="O54" s="271"/>
    </row>
    <row r="55" spans="1:15" ht="54.75" customHeight="1" thickBot="1" x14ac:dyDescent="0.25">
      <c r="A55" s="682" t="s">
        <v>889</v>
      </c>
      <c r="B55" s="682" t="s">
        <v>890</v>
      </c>
      <c r="C55" s="682" t="s">
        <v>21</v>
      </c>
      <c r="D55" s="682" t="s">
        <v>891</v>
      </c>
      <c r="E55" s="682" t="s">
        <v>892</v>
      </c>
      <c r="F55" s="682" t="s">
        <v>893</v>
      </c>
      <c r="G55" s="682" t="s">
        <v>894</v>
      </c>
      <c r="H55" s="125">
        <v>1.8</v>
      </c>
      <c r="I55" s="577" t="s">
        <v>918</v>
      </c>
      <c r="J55" s="578" t="s">
        <v>896</v>
      </c>
      <c r="K55" s="3"/>
      <c r="L55" s="4">
        <f>SUM(L56:L61)</f>
        <v>13</v>
      </c>
      <c r="M55" s="4" t="s">
        <v>937</v>
      </c>
      <c r="N55" s="4">
        <v>10</v>
      </c>
      <c r="O55" s="582">
        <v>1506384790</v>
      </c>
    </row>
    <row r="56" spans="1:15" ht="54.75" customHeight="1" thickBot="1" x14ac:dyDescent="0.25">
      <c r="A56" s="682"/>
      <c r="B56" s="682"/>
      <c r="C56" s="682"/>
      <c r="D56" s="682"/>
      <c r="E56" s="682"/>
      <c r="F56" s="682"/>
      <c r="G56" s="682"/>
      <c r="H56" s="282" t="s">
        <v>356</v>
      </c>
      <c r="I56" s="116" t="s">
        <v>897</v>
      </c>
      <c r="J56" s="19" t="s">
        <v>898</v>
      </c>
      <c r="K56" s="19" t="s">
        <v>17</v>
      </c>
      <c r="L56" s="7">
        <v>1</v>
      </c>
      <c r="M56" s="7" t="s">
        <v>153</v>
      </c>
      <c r="N56" s="270"/>
      <c r="O56" s="271"/>
    </row>
    <row r="57" spans="1:15" ht="54.75" customHeight="1" thickBot="1" x14ac:dyDescent="0.25">
      <c r="A57" s="682"/>
      <c r="B57" s="682"/>
      <c r="C57" s="682"/>
      <c r="D57" s="682"/>
      <c r="E57" s="682"/>
      <c r="F57" s="682"/>
      <c r="G57" s="682"/>
      <c r="H57" s="127" t="s">
        <v>919</v>
      </c>
      <c r="I57" s="20" t="s">
        <v>276</v>
      </c>
      <c r="J57" s="168" t="s">
        <v>899</v>
      </c>
      <c r="K57" s="19" t="s">
        <v>17</v>
      </c>
      <c r="L57" s="12">
        <v>1</v>
      </c>
      <c r="M57" s="12" t="s">
        <v>900</v>
      </c>
      <c r="N57" s="270"/>
      <c r="O57" s="271"/>
    </row>
    <row r="58" spans="1:15" ht="54.75" customHeight="1" thickBot="1" x14ac:dyDescent="0.25">
      <c r="A58" s="682"/>
      <c r="B58" s="682"/>
      <c r="C58" s="682"/>
      <c r="D58" s="682"/>
      <c r="E58" s="682"/>
      <c r="F58" s="682"/>
      <c r="G58" s="682"/>
      <c r="H58" s="127" t="s">
        <v>358</v>
      </c>
      <c r="I58" s="117" t="s">
        <v>901</v>
      </c>
      <c r="J58" s="168" t="s">
        <v>899</v>
      </c>
      <c r="K58" s="19" t="s">
        <v>17</v>
      </c>
      <c r="L58" s="12">
        <v>1</v>
      </c>
      <c r="M58" s="12" t="s">
        <v>0</v>
      </c>
      <c r="N58" s="270"/>
      <c r="O58" s="271"/>
    </row>
    <row r="59" spans="1:15" ht="54.75" customHeight="1" thickBot="1" x14ac:dyDescent="0.25">
      <c r="A59" s="682"/>
      <c r="B59" s="682"/>
      <c r="C59" s="682"/>
      <c r="D59" s="682"/>
      <c r="E59" s="682"/>
      <c r="F59" s="682"/>
      <c r="G59" s="682"/>
      <c r="H59" s="127" t="s">
        <v>359</v>
      </c>
      <c r="I59" s="117" t="s">
        <v>902</v>
      </c>
      <c r="J59" s="168" t="s">
        <v>899</v>
      </c>
      <c r="K59" s="19" t="s">
        <v>17</v>
      </c>
      <c r="L59" s="12">
        <v>1</v>
      </c>
      <c r="M59" s="12" t="s">
        <v>0</v>
      </c>
      <c r="N59" s="270"/>
      <c r="O59" s="271"/>
    </row>
    <row r="60" spans="1:15" ht="54.75" customHeight="1" thickBot="1" x14ac:dyDescent="0.25">
      <c r="A60" s="682"/>
      <c r="B60" s="682"/>
      <c r="C60" s="682"/>
      <c r="D60" s="682"/>
      <c r="E60" s="682"/>
      <c r="F60" s="682"/>
      <c r="G60" s="682"/>
      <c r="H60" s="127" t="s">
        <v>360</v>
      </c>
      <c r="I60" s="118" t="s">
        <v>903</v>
      </c>
      <c r="J60" s="168" t="s">
        <v>899</v>
      </c>
      <c r="K60" s="20" t="s">
        <v>17</v>
      </c>
      <c r="L60" s="77">
        <v>1</v>
      </c>
      <c r="M60" s="12" t="s">
        <v>0</v>
      </c>
      <c r="N60" s="270"/>
      <c r="O60" s="271"/>
    </row>
    <row r="61" spans="1:15" ht="54.75" customHeight="1" thickBot="1" x14ac:dyDescent="0.25">
      <c r="A61" s="682"/>
      <c r="B61" s="682"/>
      <c r="C61" s="682"/>
      <c r="D61" s="682"/>
      <c r="E61" s="682"/>
      <c r="F61" s="682"/>
      <c r="G61" s="682"/>
      <c r="H61" s="127" t="s">
        <v>920</v>
      </c>
      <c r="I61" s="118" t="s">
        <v>904</v>
      </c>
      <c r="J61" s="76" t="s">
        <v>905</v>
      </c>
      <c r="K61" s="222" t="s">
        <v>32</v>
      </c>
      <c r="L61" s="77">
        <v>8</v>
      </c>
      <c r="M61" s="77" t="s">
        <v>906</v>
      </c>
      <c r="N61" s="270"/>
      <c r="O61" s="271"/>
    </row>
    <row r="62" spans="1:15" ht="54.75" customHeight="1" thickBot="1" x14ac:dyDescent="0.25">
      <c r="A62" s="682" t="s">
        <v>889</v>
      </c>
      <c r="B62" s="682" t="s">
        <v>890</v>
      </c>
      <c r="C62" s="682" t="s">
        <v>21</v>
      </c>
      <c r="D62" s="682" t="s">
        <v>891</v>
      </c>
      <c r="E62" s="682" t="s">
        <v>892</v>
      </c>
      <c r="F62" s="682" t="s">
        <v>893</v>
      </c>
      <c r="G62" s="682" t="s">
        <v>894</v>
      </c>
      <c r="H62" s="125">
        <v>1.9</v>
      </c>
      <c r="I62" s="577" t="s">
        <v>921</v>
      </c>
      <c r="J62" s="578" t="s">
        <v>896</v>
      </c>
      <c r="K62" s="3"/>
      <c r="L62" s="4">
        <f>SUM(L63:L68)</f>
        <v>13</v>
      </c>
      <c r="M62" s="4" t="s">
        <v>938</v>
      </c>
      <c r="N62" s="4">
        <v>3932</v>
      </c>
      <c r="O62" s="582">
        <v>645331226</v>
      </c>
    </row>
    <row r="63" spans="1:15" ht="54.75" customHeight="1" thickBot="1" x14ac:dyDescent="0.25">
      <c r="A63" s="682"/>
      <c r="B63" s="682"/>
      <c r="C63" s="682"/>
      <c r="D63" s="682"/>
      <c r="E63" s="682"/>
      <c r="F63" s="682"/>
      <c r="G63" s="682"/>
      <c r="H63" s="126" t="s">
        <v>367</v>
      </c>
      <c r="I63" s="116" t="s">
        <v>897</v>
      </c>
      <c r="J63" s="19" t="s">
        <v>898</v>
      </c>
      <c r="K63" s="19" t="s">
        <v>17</v>
      </c>
      <c r="L63" s="7">
        <v>1</v>
      </c>
      <c r="M63" s="7" t="s">
        <v>153</v>
      </c>
      <c r="N63" s="270"/>
      <c r="O63" s="271"/>
    </row>
    <row r="64" spans="1:15" ht="54.75" customHeight="1" thickBot="1" x14ac:dyDescent="0.25">
      <c r="A64" s="682"/>
      <c r="B64" s="682"/>
      <c r="C64" s="682"/>
      <c r="D64" s="682"/>
      <c r="E64" s="682"/>
      <c r="F64" s="682"/>
      <c r="G64" s="682"/>
      <c r="H64" s="127" t="s">
        <v>368</v>
      </c>
      <c r="I64" s="20" t="s">
        <v>276</v>
      </c>
      <c r="J64" s="168" t="s">
        <v>899</v>
      </c>
      <c r="K64" s="19" t="s">
        <v>17</v>
      </c>
      <c r="L64" s="12">
        <v>1</v>
      </c>
      <c r="M64" s="12" t="s">
        <v>900</v>
      </c>
      <c r="N64" s="270"/>
      <c r="O64" s="271"/>
    </row>
    <row r="65" spans="1:15" ht="54.75" customHeight="1" thickBot="1" x14ac:dyDescent="0.25">
      <c r="A65" s="682"/>
      <c r="B65" s="682"/>
      <c r="C65" s="682"/>
      <c r="D65" s="682"/>
      <c r="E65" s="682"/>
      <c r="F65" s="682"/>
      <c r="G65" s="682"/>
      <c r="H65" s="126" t="s">
        <v>369</v>
      </c>
      <c r="I65" s="117" t="s">
        <v>901</v>
      </c>
      <c r="J65" s="168" t="s">
        <v>899</v>
      </c>
      <c r="K65" s="19" t="s">
        <v>17</v>
      </c>
      <c r="L65" s="12">
        <v>1</v>
      </c>
      <c r="M65" s="12" t="s">
        <v>0</v>
      </c>
      <c r="N65" s="270"/>
      <c r="O65" s="271"/>
    </row>
    <row r="66" spans="1:15" ht="54.75" customHeight="1" thickBot="1" x14ac:dyDescent="0.25">
      <c r="A66" s="682"/>
      <c r="B66" s="682"/>
      <c r="C66" s="682"/>
      <c r="D66" s="682"/>
      <c r="E66" s="682"/>
      <c r="F66" s="682"/>
      <c r="G66" s="682"/>
      <c r="H66" s="127" t="s">
        <v>370</v>
      </c>
      <c r="I66" s="117" t="s">
        <v>902</v>
      </c>
      <c r="J66" s="168" t="s">
        <v>899</v>
      </c>
      <c r="K66" s="19" t="s">
        <v>17</v>
      </c>
      <c r="L66" s="12">
        <v>1</v>
      </c>
      <c r="M66" s="12" t="s">
        <v>0</v>
      </c>
      <c r="N66" s="270"/>
      <c r="O66" s="271"/>
    </row>
    <row r="67" spans="1:15" ht="54.75" customHeight="1" thickBot="1" x14ac:dyDescent="0.25">
      <c r="A67" s="682"/>
      <c r="B67" s="682"/>
      <c r="C67" s="682"/>
      <c r="D67" s="682"/>
      <c r="E67" s="682"/>
      <c r="F67" s="682"/>
      <c r="G67" s="682"/>
      <c r="H67" s="126" t="s">
        <v>371</v>
      </c>
      <c r="I67" s="118" t="s">
        <v>903</v>
      </c>
      <c r="J67" s="168" t="s">
        <v>899</v>
      </c>
      <c r="K67" s="20" t="s">
        <v>17</v>
      </c>
      <c r="L67" s="77">
        <v>1</v>
      </c>
      <c r="M67" s="12" t="s">
        <v>0</v>
      </c>
      <c r="N67" s="270"/>
      <c r="O67" s="271"/>
    </row>
    <row r="68" spans="1:15" ht="54.75" customHeight="1" thickBot="1" x14ac:dyDescent="0.25">
      <c r="A68" s="682"/>
      <c r="B68" s="682"/>
      <c r="C68" s="682"/>
      <c r="D68" s="682"/>
      <c r="E68" s="682"/>
      <c r="F68" s="682"/>
      <c r="G68" s="682"/>
      <c r="H68" s="129" t="s">
        <v>372</v>
      </c>
      <c r="I68" s="118" t="s">
        <v>904</v>
      </c>
      <c r="J68" s="76" t="s">
        <v>905</v>
      </c>
      <c r="K68" s="222" t="s">
        <v>32</v>
      </c>
      <c r="L68" s="77">
        <v>8</v>
      </c>
      <c r="M68" s="77" t="s">
        <v>906</v>
      </c>
      <c r="N68" s="270"/>
      <c r="O68" s="271"/>
    </row>
    <row r="69" spans="1:15" ht="54.75" customHeight="1" thickBot="1" x14ac:dyDescent="0.25">
      <c r="A69" s="682" t="s">
        <v>889</v>
      </c>
      <c r="B69" s="682" t="s">
        <v>890</v>
      </c>
      <c r="C69" s="682" t="s">
        <v>21</v>
      </c>
      <c r="D69" s="682" t="s">
        <v>891</v>
      </c>
      <c r="E69" s="682" t="s">
        <v>892</v>
      </c>
      <c r="F69" s="682" t="s">
        <v>893</v>
      </c>
      <c r="G69" s="682" t="s">
        <v>894</v>
      </c>
      <c r="H69" s="341">
        <v>1.1000000000000001</v>
      </c>
      <c r="I69" s="577" t="s">
        <v>922</v>
      </c>
      <c r="J69" s="578" t="s">
        <v>896</v>
      </c>
      <c r="K69" s="3"/>
      <c r="L69" s="4">
        <f>SUM(L70:L75)</f>
        <v>10</v>
      </c>
      <c r="M69" s="4" t="s">
        <v>939</v>
      </c>
      <c r="N69" s="4">
        <v>1</v>
      </c>
      <c r="O69" s="582">
        <v>822000000</v>
      </c>
    </row>
    <row r="70" spans="1:15" ht="54.75" customHeight="1" thickBot="1" x14ac:dyDescent="0.25">
      <c r="A70" s="682"/>
      <c r="B70" s="682"/>
      <c r="C70" s="682"/>
      <c r="D70" s="682"/>
      <c r="E70" s="682"/>
      <c r="F70" s="682"/>
      <c r="G70" s="682"/>
      <c r="H70" s="126" t="s">
        <v>378</v>
      </c>
      <c r="I70" s="116" t="s">
        <v>897</v>
      </c>
      <c r="J70" s="19" t="s">
        <v>898</v>
      </c>
      <c r="K70" s="19" t="s">
        <v>17</v>
      </c>
      <c r="L70" s="7">
        <v>1</v>
      </c>
      <c r="M70" s="7" t="s">
        <v>153</v>
      </c>
      <c r="N70" s="270"/>
      <c r="O70" s="271"/>
    </row>
    <row r="71" spans="1:15" ht="54.75" customHeight="1" thickBot="1" x14ac:dyDescent="0.25">
      <c r="A71" s="682"/>
      <c r="B71" s="682"/>
      <c r="C71" s="682"/>
      <c r="D71" s="682"/>
      <c r="E71" s="682"/>
      <c r="F71" s="682"/>
      <c r="G71" s="682"/>
      <c r="H71" s="127" t="s">
        <v>379</v>
      </c>
      <c r="I71" s="20" t="s">
        <v>276</v>
      </c>
      <c r="J71" s="168" t="s">
        <v>899</v>
      </c>
      <c r="K71" s="19" t="s">
        <v>17</v>
      </c>
      <c r="L71" s="12">
        <v>1</v>
      </c>
      <c r="M71" s="12" t="s">
        <v>900</v>
      </c>
      <c r="N71" s="270"/>
      <c r="O71" s="271"/>
    </row>
    <row r="72" spans="1:15" ht="54.75" customHeight="1" thickBot="1" x14ac:dyDescent="0.25">
      <c r="A72" s="682"/>
      <c r="B72" s="682"/>
      <c r="C72" s="682"/>
      <c r="D72" s="682"/>
      <c r="E72" s="682"/>
      <c r="F72" s="682"/>
      <c r="G72" s="682"/>
      <c r="H72" s="126" t="s">
        <v>380</v>
      </c>
      <c r="I72" s="117" t="s">
        <v>901</v>
      </c>
      <c r="J72" s="168" t="s">
        <v>899</v>
      </c>
      <c r="K72" s="19" t="s">
        <v>17</v>
      </c>
      <c r="L72" s="12">
        <v>1</v>
      </c>
      <c r="M72" s="12" t="s">
        <v>0</v>
      </c>
      <c r="N72" s="270"/>
      <c r="O72" s="271"/>
    </row>
    <row r="73" spans="1:15" ht="54.75" customHeight="1" thickBot="1" x14ac:dyDescent="0.25">
      <c r="A73" s="682"/>
      <c r="B73" s="682"/>
      <c r="C73" s="682"/>
      <c r="D73" s="682"/>
      <c r="E73" s="682"/>
      <c r="F73" s="682"/>
      <c r="G73" s="682"/>
      <c r="H73" s="127" t="s">
        <v>381</v>
      </c>
      <c r="I73" s="117" t="s">
        <v>902</v>
      </c>
      <c r="J73" s="168" t="s">
        <v>899</v>
      </c>
      <c r="K73" s="19" t="s">
        <v>17</v>
      </c>
      <c r="L73" s="12">
        <v>1</v>
      </c>
      <c r="M73" s="12" t="s">
        <v>0</v>
      </c>
      <c r="N73" s="270"/>
      <c r="O73" s="271"/>
    </row>
    <row r="74" spans="1:15" ht="54.75" customHeight="1" thickBot="1" x14ac:dyDescent="0.25">
      <c r="A74" s="682"/>
      <c r="B74" s="682"/>
      <c r="C74" s="682"/>
      <c r="D74" s="682"/>
      <c r="E74" s="682"/>
      <c r="F74" s="682"/>
      <c r="G74" s="682"/>
      <c r="H74" s="126" t="s">
        <v>382</v>
      </c>
      <c r="I74" s="118" t="s">
        <v>903</v>
      </c>
      <c r="J74" s="168" t="s">
        <v>899</v>
      </c>
      <c r="K74" s="20" t="s">
        <v>17</v>
      </c>
      <c r="L74" s="77">
        <v>1</v>
      </c>
      <c r="M74" s="12" t="s">
        <v>0</v>
      </c>
      <c r="N74" s="270"/>
      <c r="O74" s="271"/>
    </row>
    <row r="75" spans="1:15" ht="54.75" customHeight="1" thickBot="1" x14ac:dyDescent="0.25">
      <c r="A75" s="682"/>
      <c r="B75" s="682"/>
      <c r="C75" s="682"/>
      <c r="D75" s="682"/>
      <c r="E75" s="682"/>
      <c r="F75" s="682"/>
      <c r="G75" s="682"/>
      <c r="H75" s="129" t="s">
        <v>383</v>
      </c>
      <c r="I75" s="118" t="s">
        <v>904</v>
      </c>
      <c r="J75" s="76" t="s">
        <v>905</v>
      </c>
      <c r="K75" s="222" t="s">
        <v>32</v>
      </c>
      <c r="L75" s="77">
        <v>5</v>
      </c>
      <c r="M75" s="77" t="s">
        <v>906</v>
      </c>
      <c r="N75" s="270"/>
      <c r="O75" s="271"/>
    </row>
    <row r="76" spans="1:15" ht="54.75" customHeight="1" thickBot="1" x14ac:dyDescent="0.25">
      <c r="A76" s="682" t="s">
        <v>889</v>
      </c>
      <c r="B76" s="682" t="s">
        <v>890</v>
      </c>
      <c r="C76" s="682" t="s">
        <v>21</v>
      </c>
      <c r="D76" s="682" t="s">
        <v>891</v>
      </c>
      <c r="E76" s="682" t="s">
        <v>892</v>
      </c>
      <c r="F76" s="682" t="s">
        <v>893</v>
      </c>
      <c r="G76" s="682" t="s">
        <v>894</v>
      </c>
      <c r="H76" s="341">
        <v>1.1100000000000001</v>
      </c>
      <c r="I76" s="577" t="s">
        <v>923</v>
      </c>
      <c r="J76" s="578" t="s">
        <v>896</v>
      </c>
      <c r="K76" s="3"/>
      <c r="L76" s="4">
        <f>SUM(L77:L82)</f>
        <v>10</v>
      </c>
      <c r="M76" s="4" t="s">
        <v>940</v>
      </c>
      <c r="N76" s="4">
        <v>5</v>
      </c>
      <c r="O76" s="582">
        <v>1715705475</v>
      </c>
    </row>
    <row r="77" spans="1:15" ht="54.75" customHeight="1" thickBot="1" x14ac:dyDescent="0.25">
      <c r="A77" s="682"/>
      <c r="B77" s="682"/>
      <c r="C77" s="682"/>
      <c r="D77" s="682"/>
      <c r="E77" s="682"/>
      <c r="F77" s="682"/>
      <c r="G77" s="682"/>
      <c r="H77" s="127" t="s">
        <v>389</v>
      </c>
      <c r="I77" s="116" t="s">
        <v>897</v>
      </c>
      <c r="J77" s="19" t="s">
        <v>898</v>
      </c>
      <c r="K77" s="19" t="s">
        <v>17</v>
      </c>
      <c r="L77" s="7">
        <v>1</v>
      </c>
      <c r="M77" s="7" t="s">
        <v>153</v>
      </c>
      <c r="N77" s="270"/>
      <c r="O77" s="271"/>
    </row>
    <row r="78" spans="1:15" ht="54.75" customHeight="1" thickBot="1" x14ac:dyDescent="0.25">
      <c r="A78" s="682"/>
      <c r="B78" s="682"/>
      <c r="C78" s="682"/>
      <c r="D78" s="682"/>
      <c r="E78" s="682"/>
      <c r="F78" s="682"/>
      <c r="G78" s="682"/>
      <c r="H78" s="127" t="s">
        <v>390</v>
      </c>
      <c r="I78" s="20" t="s">
        <v>276</v>
      </c>
      <c r="J78" s="168" t="s">
        <v>899</v>
      </c>
      <c r="K78" s="19" t="s">
        <v>17</v>
      </c>
      <c r="L78" s="12">
        <v>1</v>
      </c>
      <c r="M78" s="12" t="s">
        <v>900</v>
      </c>
      <c r="N78" s="270"/>
      <c r="O78" s="271"/>
    </row>
    <row r="79" spans="1:15" ht="54.75" customHeight="1" thickBot="1" x14ac:dyDescent="0.25">
      <c r="A79" s="682"/>
      <c r="B79" s="682"/>
      <c r="C79" s="682"/>
      <c r="D79" s="682"/>
      <c r="E79" s="682"/>
      <c r="F79" s="682"/>
      <c r="G79" s="682"/>
      <c r="H79" s="127" t="s">
        <v>391</v>
      </c>
      <c r="I79" s="117" t="s">
        <v>901</v>
      </c>
      <c r="J79" s="168" t="s">
        <v>899</v>
      </c>
      <c r="K79" s="19" t="s">
        <v>17</v>
      </c>
      <c r="L79" s="12">
        <v>1</v>
      </c>
      <c r="M79" s="12" t="s">
        <v>0</v>
      </c>
      <c r="N79" s="270"/>
      <c r="O79" s="271"/>
    </row>
    <row r="80" spans="1:15" ht="54.75" customHeight="1" thickBot="1" x14ac:dyDescent="0.25">
      <c r="A80" s="682"/>
      <c r="B80" s="682"/>
      <c r="C80" s="682"/>
      <c r="D80" s="682"/>
      <c r="E80" s="682"/>
      <c r="F80" s="682"/>
      <c r="G80" s="682"/>
      <c r="H80" s="127" t="s">
        <v>392</v>
      </c>
      <c r="I80" s="117" t="s">
        <v>902</v>
      </c>
      <c r="J80" s="168" t="s">
        <v>899</v>
      </c>
      <c r="K80" s="19" t="s">
        <v>17</v>
      </c>
      <c r="L80" s="12">
        <v>1</v>
      </c>
      <c r="M80" s="12" t="s">
        <v>0</v>
      </c>
      <c r="N80" s="270"/>
      <c r="O80" s="271"/>
    </row>
    <row r="81" spans="1:15" ht="54.75" customHeight="1" thickBot="1" x14ac:dyDescent="0.25">
      <c r="A81" s="682"/>
      <c r="B81" s="682"/>
      <c r="C81" s="682"/>
      <c r="D81" s="682"/>
      <c r="E81" s="682"/>
      <c r="F81" s="682"/>
      <c r="G81" s="682"/>
      <c r="H81" s="127" t="s">
        <v>393</v>
      </c>
      <c r="I81" s="118" t="s">
        <v>903</v>
      </c>
      <c r="J81" s="168" t="s">
        <v>899</v>
      </c>
      <c r="K81" s="20" t="s">
        <v>17</v>
      </c>
      <c r="L81" s="77">
        <v>1</v>
      </c>
      <c r="M81" s="12" t="s">
        <v>0</v>
      </c>
      <c r="N81" s="270"/>
      <c r="O81" s="271"/>
    </row>
    <row r="82" spans="1:15" ht="54.75" customHeight="1" thickBot="1" x14ac:dyDescent="0.25">
      <c r="A82" s="682"/>
      <c r="B82" s="682"/>
      <c r="C82" s="682"/>
      <c r="D82" s="682"/>
      <c r="E82" s="682"/>
      <c r="F82" s="682"/>
      <c r="G82" s="682"/>
      <c r="H82" s="127" t="s">
        <v>394</v>
      </c>
      <c r="I82" s="118" t="s">
        <v>904</v>
      </c>
      <c r="J82" s="76" t="s">
        <v>905</v>
      </c>
      <c r="K82" s="222" t="s">
        <v>32</v>
      </c>
      <c r="L82" s="77">
        <v>5</v>
      </c>
      <c r="M82" s="77" t="s">
        <v>906</v>
      </c>
      <c r="N82" s="270"/>
      <c r="O82" s="271"/>
    </row>
    <row r="83" spans="1:15" ht="54.75" customHeight="1" thickBot="1" x14ac:dyDescent="0.25">
      <c r="A83" s="682" t="s">
        <v>889</v>
      </c>
      <c r="B83" s="682" t="s">
        <v>890</v>
      </c>
      <c r="C83" s="682" t="s">
        <v>21</v>
      </c>
      <c r="D83" s="682" t="s">
        <v>891</v>
      </c>
      <c r="E83" s="682" t="s">
        <v>892</v>
      </c>
      <c r="F83" s="682" t="s">
        <v>893</v>
      </c>
      <c r="G83" s="682" t="s">
        <v>894</v>
      </c>
      <c r="H83" s="341">
        <v>1.1200000000000001</v>
      </c>
      <c r="I83" s="577" t="s">
        <v>924</v>
      </c>
      <c r="J83" s="578" t="s">
        <v>896</v>
      </c>
      <c r="K83" s="3"/>
      <c r="L83" s="4">
        <f>SUM(L84:L89)</f>
        <v>10</v>
      </c>
      <c r="M83" s="4" t="s">
        <v>941</v>
      </c>
      <c r="N83" s="4">
        <v>1</v>
      </c>
      <c r="O83" s="582">
        <v>1500000000</v>
      </c>
    </row>
    <row r="84" spans="1:15" ht="54.75" customHeight="1" thickBot="1" x14ac:dyDescent="0.25">
      <c r="A84" s="682"/>
      <c r="B84" s="682"/>
      <c r="C84" s="682"/>
      <c r="D84" s="682"/>
      <c r="E84" s="682"/>
      <c r="F84" s="682"/>
      <c r="G84" s="682"/>
      <c r="H84" s="127" t="s">
        <v>399</v>
      </c>
      <c r="I84" s="116" t="s">
        <v>897</v>
      </c>
      <c r="J84" s="19" t="s">
        <v>898</v>
      </c>
      <c r="K84" s="19" t="s">
        <v>17</v>
      </c>
      <c r="L84" s="7">
        <v>1</v>
      </c>
      <c r="M84" s="7" t="s">
        <v>153</v>
      </c>
      <c r="N84" s="270"/>
      <c r="O84" s="271"/>
    </row>
    <row r="85" spans="1:15" ht="54.75" customHeight="1" thickBot="1" x14ac:dyDescent="0.25">
      <c r="A85" s="682"/>
      <c r="B85" s="682"/>
      <c r="C85" s="682"/>
      <c r="D85" s="682"/>
      <c r="E85" s="682"/>
      <c r="F85" s="682"/>
      <c r="G85" s="682"/>
      <c r="H85" s="127" t="s">
        <v>400</v>
      </c>
      <c r="I85" s="20" t="s">
        <v>276</v>
      </c>
      <c r="J85" s="168" t="s">
        <v>899</v>
      </c>
      <c r="K85" s="19" t="s">
        <v>17</v>
      </c>
      <c r="L85" s="12">
        <v>1</v>
      </c>
      <c r="M85" s="12" t="s">
        <v>900</v>
      </c>
      <c r="N85" s="270"/>
      <c r="O85" s="271"/>
    </row>
    <row r="86" spans="1:15" ht="54.75" customHeight="1" thickBot="1" x14ac:dyDescent="0.25">
      <c r="A86" s="682"/>
      <c r="B86" s="682"/>
      <c r="C86" s="682"/>
      <c r="D86" s="682"/>
      <c r="E86" s="682"/>
      <c r="F86" s="682"/>
      <c r="G86" s="682"/>
      <c r="H86" s="127" t="s">
        <v>401</v>
      </c>
      <c r="I86" s="117" t="s">
        <v>901</v>
      </c>
      <c r="J86" s="168" t="s">
        <v>899</v>
      </c>
      <c r="K86" s="19" t="s">
        <v>17</v>
      </c>
      <c r="L86" s="12">
        <v>1</v>
      </c>
      <c r="M86" s="12" t="s">
        <v>0</v>
      </c>
      <c r="N86" s="270"/>
      <c r="O86" s="271"/>
    </row>
    <row r="87" spans="1:15" ht="54.75" customHeight="1" thickBot="1" x14ac:dyDescent="0.25">
      <c r="A87" s="682"/>
      <c r="B87" s="682"/>
      <c r="C87" s="682"/>
      <c r="D87" s="682"/>
      <c r="E87" s="682"/>
      <c r="F87" s="682"/>
      <c r="G87" s="682"/>
      <c r="H87" s="127" t="s">
        <v>402</v>
      </c>
      <c r="I87" s="117" t="s">
        <v>902</v>
      </c>
      <c r="J87" s="168" t="s">
        <v>899</v>
      </c>
      <c r="K87" s="19" t="s">
        <v>17</v>
      </c>
      <c r="L87" s="12">
        <v>1</v>
      </c>
      <c r="M87" s="12" t="s">
        <v>0</v>
      </c>
      <c r="N87" s="270"/>
      <c r="O87" s="271"/>
    </row>
    <row r="88" spans="1:15" ht="54.75" customHeight="1" thickBot="1" x14ac:dyDescent="0.25">
      <c r="A88" s="682"/>
      <c r="B88" s="682"/>
      <c r="C88" s="682"/>
      <c r="D88" s="682"/>
      <c r="E88" s="682"/>
      <c r="F88" s="682"/>
      <c r="G88" s="682"/>
      <c r="H88" s="127" t="s">
        <v>403</v>
      </c>
      <c r="I88" s="118" t="s">
        <v>903</v>
      </c>
      <c r="J88" s="168" t="s">
        <v>899</v>
      </c>
      <c r="K88" s="20" t="s">
        <v>17</v>
      </c>
      <c r="L88" s="77">
        <v>1</v>
      </c>
      <c r="M88" s="12" t="s">
        <v>0</v>
      </c>
      <c r="N88" s="270"/>
      <c r="O88" s="271"/>
    </row>
    <row r="89" spans="1:15" ht="54.75" customHeight="1" thickBot="1" x14ac:dyDescent="0.25">
      <c r="A89" s="682"/>
      <c r="B89" s="682"/>
      <c r="C89" s="682"/>
      <c r="D89" s="682"/>
      <c r="E89" s="682"/>
      <c r="F89" s="682"/>
      <c r="G89" s="682"/>
      <c r="H89" s="127" t="s">
        <v>404</v>
      </c>
      <c r="I89" s="580" t="s">
        <v>904</v>
      </c>
      <c r="J89" s="58" t="s">
        <v>905</v>
      </c>
      <c r="K89" s="222" t="s">
        <v>32</v>
      </c>
      <c r="L89" s="77">
        <v>5</v>
      </c>
      <c r="M89" s="77" t="s">
        <v>906</v>
      </c>
      <c r="N89" s="270"/>
      <c r="O89" s="271"/>
    </row>
    <row r="90" spans="1:15" ht="54.75" customHeight="1" thickBot="1" x14ac:dyDescent="0.25">
      <c r="A90" s="678" t="s">
        <v>889</v>
      </c>
      <c r="B90" s="678" t="s">
        <v>890</v>
      </c>
      <c r="C90" s="678" t="s">
        <v>21</v>
      </c>
      <c r="D90" s="678" t="s">
        <v>891</v>
      </c>
      <c r="E90" s="678" t="s">
        <v>892</v>
      </c>
      <c r="F90" s="678" t="s">
        <v>893</v>
      </c>
      <c r="G90" s="678" t="s">
        <v>894</v>
      </c>
      <c r="H90" s="341">
        <v>1.1299999999999999</v>
      </c>
      <c r="I90" s="577" t="s">
        <v>925</v>
      </c>
      <c r="J90" s="578" t="s">
        <v>896</v>
      </c>
      <c r="K90" s="3"/>
      <c r="L90" s="4">
        <f>SUM(L91:L96)</f>
        <v>11</v>
      </c>
      <c r="M90" s="4" t="s">
        <v>941</v>
      </c>
      <c r="N90" s="4">
        <v>1</v>
      </c>
      <c r="O90" s="582">
        <v>553436660</v>
      </c>
    </row>
    <row r="91" spans="1:15" ht="36.75" thickBot="1" x14ac:dyDescent="0.25">
      <c r="A91" s="678"/>
      <c r="B91" s="678"/>
      <c r="C91" s="678"/>
      <c r="D91" s="678"/>
      <c r="E91" s="678"/>
      <c r="F91" s="678"/>
      <c r="G91" s="678"/>
      <c r="H91" s="127" t="s">
        <v>410</v>
      </c>
      <c r="I91" s="116" t="s">
        <v>897</v>
      </c>
      <c r="J91" s="19" t="s">
        <v>898</v>
      </c>
      <c r="K91" s="19" t="s">
        <v>17</v>
      </c>
      <c r="L91" s="7">
        <v>1</v>
      </c>
      <c r="M91" s="7" t="s">
        <v>153</v>
      </c>
      <c r="N91" s="270"/>
      <c r="O91" s="271"/>
    </row>
    <row r="92" spans="1:15" ht="36.75" thickBot="1" x14ac:dyDescent="0.25">
      <c r="A92" s="678"/>
      <c r="B92" s="678"/>
      <c r="C92" s="678"/>
      <c r="D92" s="678"/>
      <c r="E92" s="678"/>
      <c r="F92" s="678"/>
      <c r="G92" s="678"/>
      <c r="H92" s="127" t="s">
        <v>411</v>
      </c>
      <c r="I92" s="20" t="s">
        <v>276</v>
      </c>
      <c r="J92" s="168" t="s">
        <v>899</v>
      </c>
      <c r="K92" s="19" t="s">
        <v>17</v>
      </c>
      <c r="L92" s="12">
        <v>1</v>
      </c>
      <c r="M92" s="12" t="s">
        <v>900</v>
      </c>
      <c r="N92" s="270"/>
      <c r="O92" s="271"/>
    </row>
    <row r="93" spans="1:15" ht="36.75" thickBot="1" x14ac:dyDescent="0.25">
      <c r="A93" s="678"/>
      <c r="B93" s="678"/>
      <c r="C93" s="678"/>
      <c r="D93" s="678"/>
      <c r="E93" s="678"/>
      <c r="F93" s="678"/>
      <c r="G93" s="678"/>
      <c r="H93" s="127" t="s">
        <v>412</v>
      </c>
      <c r="I93" s="117" t="s">
        <v>901</v>
      </c>
      <c r="J93" s="168" t="s">
        <v>899</v>
      </c>
      <c r="K93" s="19" t="s">
        <v>17</v>
      </c>
      <c r="L93" s="12">
        <v>1</v>
      </c>
      <c r="M93" s="12" t="s">
        <v>0</v>
      </c>
      <c r="N93" s="270"/>
      <c r="O93" s="271"/>
    </row>
    <row r="94" spans="1:15" ht="36.75" thickBot="1" x14ac:dyDescent="0.25">
      <c r="A94" s="678"/>
      <c r="B94" s="678"/>
      <c r="C94" s="678"/>
      <c r="D94" s="678"/>
      <c r="E94" s="678"/>
      <c r="F94" s="678"/>
      <c r="G94" s="678"/>
      <c r="H94" s="127" t="s">
        <v>413</v>
      </c>
      <c r="I94" s="117" t="s">
        <v>902</v>
      </c>
      <c r="J94" s="168" t="s">
        <v>899</v>
      </c>
      <c r="K94" s="19" t="s">
        <v>17</v>
      </c>
      <c r="L94" s="12">
        <v>1</v>
      </c>
      <c r="M94" s="12" t="s">
        <v>0</v>
      </c>
      <c r="N94" s="270"/>
      <c r="O94" s="271"/>
    </row>
    <row r="95" spans="1:15" ht="36.75" thickBot="1" x14ac:dyDescent="0.25">
      <c r="A95" s="678"/>
      <c r="B95" s="678"/>
      <c r="C95" s="678"/>
      <c r="D95" s="678"/>
      <c r="E95" s="678"/>
      <c r="F95" s="678"/>
      <c r="G95" s="678"/>
      <c r="H95" s="127" t="s">
        <v>414</v>
      </c>
      <c r="I95" s="118" t="s">
        <v>903</v>
      </c>
      <c r="J95" s="168" t="s">
        <v>899</v>
      </c>
      <c r="K95" s="20" t="s">
        <v>17</v>
      </c>
      <c r="L95" s="77">
        <v>1</v>
      </c>
      <c r="M95" s="12" t="s">
        <v>0</v>
      </c>
      <c r="N95" s="270"/>
      <c r="O95" s="271"/>
    </row>
    <row r="96" spans="1:15" ht="36.75" thickBot="1" x14ac:dyDescent="0.25">
      <c r="A96" s="678"/>
      <c r="B96" s="678"/>
      <c r="C96" s="678"/>
      <c r="D96" s="678"/>
      <c r="E96" s="678"/>
      <c r="F96" s="678"/>
      <c r="G96" s="678"/>
      <c r="H96" s="127" t="s">
        <v>415</v>
      </c>
      <c r="I96" s="580" t="s">
        <v>904</v>
      </c>
      <c r="J96" s="58" t="s">
        <v>905</v>
      </c>
      <c r="K96" s="222" t="s">
        <v>32</v>
      </c>
      <c r="L96" s="77">
        <v>6</v>
      </c>
      <c r="M96" s="77" t="s">
        <v>906</v>
      </c>
      <c r="N96" s="270"/>
      <c r="O96" s="271"/>
    </row>
    <row r="97" spans="1:15" ht="36.75" thickBot="1" x14ac:dyDescent="0.25">
      <c r="A97" s="678" t="s">
        <v>889</v>
      </c>
      <c r="B97" s="678" t="s">
        <v>890</v>
      </c>
      <c r="C97" s="678" t="s">
        <v>21</v>
      </c>
      <c r="D97" s="678" t="s">
        <v>891</v>
      </c>
      <c r="E97" s="678" t="s">
        <v>892</v>
      </c>
      <c r="F97" s="678" t="s">
        <v>893</v>
      </c>
      <c r="G97" s="678" t="s">
        <v>894</v>
      </c>
      <c r="H97" s="125">
        <v>1.1399999999999999</v>
      </c>
      <c r="I97" s="577" t="s">
        <v>926</v>
      </c>
      <c r="J97" s="578" t="s">
        <v>896</v>
      </c>
      <c r="K97" s="3"/>
      <c r="L97" s="4">
        <f>SUM(L98:L103)</f>
        <v>10</v>
      </c>
      <c r="M97" s="4" t="s">
        <v>942</v>
      </c>
      <c r="N97" s="4">
        <v>1</v>
      </c>
      <c r="O97" s="582">
        <v>70000000</v>
      </c>
    </row>
    <row r="98" spans="1:15" ht="36.75" thickBot="1" x14ac:dyDescent="0.25">
      <c r="A98" s="678"/>
      <c r="B98" s="678"/>
      <c r="C98" s="678"/>
      <c r="D98" s="678"/>
      <c r="E98" s="678"/>
      <c r="F98" s="678"/>
      <c r="G98" s="678"/>
      <c r="H98" s="126" t="s">
        <v>421</v>
      </c>
      <c r="I98" s="116" t="s">
        <v>897</v>
      </c>
      <c r="J98" s="19" t="s">
        <v>898</v>
      </c>
      <c r="K98" s="19" t="s">
        <v>17</v>
      </c>
      <c r="L98" s="7">
        <v>1</v>
      </c>
      <c r="M98" s="7" t="s">
        <v>153</v>
      </c>
      <c r="N98" s="270"/>
      <c r="O98" s="271"/>
    </row>
    <row r="99" spans="1:15" ht="36.75" thickBot="1" x14ac:dyDescent="0.25">
      <c r="A99" s="678"/>
      <c r="B99" s="678"/>
      <c r="C99" s="678"/>
      <c r="D99" s="678"/>
      <c r="E99" s="678"/>
      <c r="F99" s="678"/>
      <c r="G99" s="678"/>
      <c r="H99" s="127" t="s">
        <v>422</v>
      </c>
      <c r="I99" s="20" t="s">
        <v>276</v>
      </c>
      <c r="J99" s="168" t="s">
        <v>899</v>
      </c>
      <c r="K99" s="19" t="s">
        <v>17</v>
      </c>
      <c r="L99" s="12">
        <v>1</v>
      </c>
      <c r="M99" s="12" t="s">
        <v>900</v>
      </c>
      <c r="N99" s="270"/>
      <c r="O99" s="271"/>
    </row>
    <row r="100" spans="1:15" ht="36.75" thickBot="1" x14ac:dyDescent="0.25">
      <c r="A100" s="678"/>
      <c r="B100" s="678"/>
      <c r="C100" s="678"/>
      <c r="D100" s="678"/>
      <c r="E100" s="678"/>
      <c r="F100" s="678"/>
      <c r="G100" s="678"/>
      <c r="H100" s="126" t="s">
        <v>423</v>
      </c>
      <c r="I100" s="117" t="s">
        <v>901</v>
      </c>
      <c r="J100" s="168" t="s">
        <v>899</v>
      </c>
      <c r="K100" s="19" t="s">
        <v>17</v>
      </c>
      <c r="L100" s="12">
        <v>1</v>
      </c>
      <c r="M100" s="12" t="s">
        <v>0</v>
      </c>
      <c r="N100" s="270"/>
      <c r="O100" s="271"/>
    </row>
    <row r="101" spans="1:15" ht="36.75" thickBot="1" x14ac:dyDescent="0.25">
      <c r="A101" s="678"/>
      <c r="B101" s="678"/>
      <c r="C101" s="678"/>
      <c r="D101" s="678"/>
      <c r="E101" s="678"/>
      <c r="F101" s="678"/>
      <c r="G101" s="678"/>
      <c r="H101" s="127" t="s">
        <v>424</v>
      </c>
      <c r="I101" s="117" t="s">
        <v>902</v>
      </c>
      <c r="J101" s="168" t="s">
        <v>899</v>
      </c>
      <c r="K101" s="19" t="s">
        <v>17</v>
      </c>
      <c r="L101" s="12">
        <v>1</v>
      </c>
      <c r="M101" s="12" t="s">
        <v>0</v>
      </c>
      <c r="N101" s="270"/>
      <c r="O101" s="271"/>
    </row>
    <row r="102" spans="1:15" ht="36.75" thickBot="1" x14ac:dyDescent="0.25">
      <c r="A102" s="678"/>
      <c r="B102" s="678"/>
      <c r="C102" s="678"/>
      <c r="D102" s="678"/>
      <c r="E102" s="678"/>
      <c r="F102" s="678"/>
      <c r="G102" s="678"/>
      <c r="H102" s="126" t="s">
        <v>425</v>
      </c>
      <c r="I102" s="118" t="s">
        <v>903</v>
      </c>
      <c r="J102" s="168" t="s">
        <v>899</v>
      </c>
      <c r="K102" s="20" t="s">
        <v>17</v>
      </c>
      <c r="L102" s="77">
        <v>1</v>
      </c>
      <c r="M102" s="12" t="s">
        <v>0</v>
      </c>
      <c r="N102" s="270"/>
      <c r="O102" s="271"/>
    </row>
    <row r="103" spans="1:15" ht="36.75" thickBot="1" x14ac:dyDescent="0.25">
      <c r="A103" s="678"/>
      <c r="B103" s="678"/>
      <c r="C103" s="678"/>
      <c r="D103" s="678"/>
      <c r="E103" s="678"/>
      <c r="F103" s="678"/>
      <c r="G103" s="678"/>
      <c r="H103" s="126" t="s">
        <v>426</v>
      </c>
      <c r="I103" s="580" t="s">
        <v>904</v>
      </c>
      <c r="J103" s="58" t="s">
        <v>905</v>
      </c>
      <c r="K103" s="222" t="s">
        <v>32</v>
      </c>
      <c r="L103" s="77">
        <v>5</v>
      </c>
      <c r="M103" s="77" t="s">
        <v>906</v>
      </c>
      <c r="N103" s="270"/>
      <c r="O103" s="271"/>
    </row>
    <row r="104" spans="1:15" ht="34.5" customHeight="1" thickBot="1" x14ac:dyDescent="0.25">
      <c r="A104" s="678" t="s">
        <v>889</v>
      </c>
      <c r="B104" s="678" t="s">
        <v>890</v>
      </c>
      <c r="C104" s="678" t="s">
        <v>21</v>
      </c>
      <c r="D104" s="678" t="s">
        <v>891</v>
      </c>
      <c r="E104" s="678" t="s">
        <v>892</v>
      </c>
      <c r="F104" s="678" t="s">
        <v>893</v>
      </c>
      <c r="G104" s="678" t="s">
        <v>894</v>
      </c>
      <c r="H104" s="125">
        <v>1.1499999999999999</v>
      </c>
      <c r="I104" s="577" t="s">
        <v>927</v>
      </c>
      <c r="J104" s="578" t="s">
        <v>896</v>
      </c>
      <c r="K104" s="3"/>
      <c r="L104" s="4">
        <f>SUM(L105:L110)</f>
        <v>10</v>
      </c>
      <c r="M104" s="4" t="s">
        <v>944</v>
      </c>
      <c r="N104" s="4">
        <v>2415</v>
      </c>
      <c r="O104" s="582">
        <v>5403030479</v>
      </c>
    </row>
    <row r="105" spans="1:15" ht="36.75" thickBot="1" x14ac:dyDescent="0.25">
      <c r="A105" s="678"/>
      <c r="B105" s="678"/>
      <c r="C105" s="678"/>
      <c r="D105" s="678"/>
      <c r="E105" s="678"/>
      <c r="F105" s="678"/>
      <c r="G105" s="678"/>
      <c r="H105" s="126" t="s">
        <v>432</v>
      </c>
      <c r="I105" s="116" t="s">
        <v>897</v>
      </c>
      <c r="J105" s="19" t="s">
        <v>898</v>
      </c>
      <c r="K105" s="19" t="s">
        <v>17</v>
      </c>
      <c r="L105" s="7">
        <v>1</v>
      </c>
      <c r="M105" s="7" t="s">
        <v>153</v>
      </c>
      <c r="N105" s="270"/>
      <c r="O105" s="271"/>
    </row>
    <row r="106" spans="1:15" ht="36.75" thickBot="1" x14ac:dyDescent="0.25">
      <c r="A106" s="678"/>
      <c r="B106" s="678"/>
      <c r="C106" s="678"/>
      <c r="D106" s="678"/>
      <c r="E106" s="678"/>
      <c r="F106" s="678"/>
      <c r="G106" s="678"/>
      <c r="H106" s="127" t="s">
        <v>433</v>
      </c>
      <c r="I106" s="20" t="s">
        <v>276</v>
      </c>
      <c r="J106" s="168" t="s">
        <v>899</v>
      </c>
      <c r="K106" s="19" t="s">
        <v>17</v>
      </c>
      <c r="L106" s="12">
        <v>1</v>
      </c>
      <c r="M106" s="12" t="s">
        <v>900</v>
      </c>
      <c r="N106" s="270"/>
      <c r="O106" s="271"/>
    </row>
    <row r="107" spans="1:15" ht="36.75" thickBot="1" x14ac:dyDescent="0.25">
      <c r="A107" s="678"/>
      <c r="B107" s="678"/>
      <c r="C107" s="678"/>
      <c r="D107" s="678"/>
      <c r="E107" s="678"/>
      <c r="F107" s="678"/>
      <c r="G107" s="678"/>
      <c r="H107" s="126" t="s">
        <v>434</v>
      </c>
      <c r="I107" s="117" t="s">
        <v>901</v>
      </c>
      <c r="J107" s="168" t="s">
        <v>899</v>
      </c>
      <c r="K107" s="19" t="s">
        <v>17</v>
      </c>
      <c r="L107" s="12">
        <v>1</v>
      </c>
      <c r="M107" s="12" t="s">
        <v>0</v>
      </c>
      <c r="N107" s="270"/>
      <c r="O107" s="271"/>
    </row>
    <row r="108" spans="1:15" ht="36.75" thickBot="1" x14ac:dyDescent="0.25">
      <c r="A108" s="678"/>
      <c r="B108" s="678"/>
      <c r="C108" s="678"/>
      <c r="D108" s="678"/>
      <c r="E108" s="678"/>
      <c r="F108" s="678"/>
      <c r="G108" s="678"/>
      <c r="H108" s="127" t="s">
        <v>435</v>
      </c>
      <c r="I108" s="117" t="s">
        <v>902</v>
      </c>
      <c r="J108" s="168" t="s">
        <v>899</v>
      </c>
      <c r="K108" s="19" t="s">
        <v>17</v>
      </c>
      <c r="L108" s="12">
        <v>1</v>
      </c>
      <c r="M108" s="12" t="s">
        <v>0</v>
      </c>
      <c r="N108" s="270"/>
      <c r="O108" s="271"/>
    </row>
    <row r="109" spans="1:15" ht="36.75" thickBot="1" x14ac:dyDescent="0.25">
      <c r="A109" s="678"/>
      <c r="B109" s="678"/>
      <c r="C109" s="678"/>
      <c r="D109" s="678"/>
      <c r="E109" s="678"/>
      <c r="F109" s="678"/>
      <c r="G109" s="678"/>
      <c r="H109" s="126" t="s">
        <v>434</v>
      </c>
      <c r="I109" s="118" t="s">
        <v>903</v>
      </c>
      <c r="J109" s="168" t="s">
        <v>899</v>
      </c>
      <c r="K109" s="20" t="s">
        <v>17</v>
      </c>
      <c r="L109" s="77">
        <v>1</v>
      </c>
      <c r="M109" s="12" t="s">
        <v>0</v>
      </c>
      <c r="N109" s="270"/>
      <c r="O109" s="271"/>
    </row>
    <row r="110" spans="1:15" ht="36.75" thickBot="1" x14ac:dyDescent="0.25">
      <c r="A110" s="678"/>
      <c r="B110" s="678"/>
      <c r="C110" s="678"/>
      <c r="D110" s="678"/>
      <c r="E110" s="678"/>
      <c r="F110" s="678"/>
      <c r="G110" s="678"/>
      <c r="H110" s="126" t="s">
        <v>435</v>
      </c>
      <c r="I110" s="580" t="s">
        <v>904</v>
      </c>
      <c r="J110" s="58" t="s">
        <v>905</v>
      </c>
      <c r="K110" s="222" t="s">
        <v>32</v>
      </c>
      <c r="L110" s="77">
        <v>5</v>
      </c>
      <c r="M110" s="77" t="s">
        <v>906</v>
      </c>
      <c r="N110" s="270"/>
      <c r="O110" s="271"/>
    </row>
    <row r="111" spans="1:15" ht="66.75" customHeight="1" thickBot="1" x14ac:dyDescent="0.25">
      <c r="A111" s="678" t="s">
        <v>889</v>
      </c>
      <c r="B111" s="678" t="s">
        <v>890</v>
      </c>
      <c r="C111" s="678" t="s">
        <v>21</v>
      </c>
      <c r="D111" s="678" t="s">
        <v>891</v>
      </c>
      <c r="E111" s="678" t="s">
        <v>892</v>
      </c>
      <c r="F111" s="678" t="s">
        <v>893</v>
      </c>
      <c r="G111" s="678" t="s">
        <v>894</v>
      </c>
      <c r="H111" s="125">
        <v>1.1599999999999999</v>
      </c>
      <c r="I111" s="577" t="s">
        <v>928</v>
      </c>
      <c r="J111" s="578" t="s">
        <v>896</v>
      </c>
      <c r="K111" s="3"/>
      <c r="L111" s="4">
        <f>SUM(L112:L112)</f>
        <v>3</v>
      </c>
      <c r="M111" s="4" t="s">
        <v>941</v>
      </c>
      <c r="N111" s="4">
        <v>3</v>
      </c>
      <c r="O111" s="582">
        <v>1260000000</v>
      </c>
    </row>
    <row r="112" spans="1:15" ht="66.75" customHeight="1" thickBot="1" x14ac:dyDescent="0.25">
      <c r="A112" s="678"/>
      <c r="B112" s="678"/>
      <c r="C112" s="678"/>
      <c r="D112" s="678"/>
      <c r="E112" s="678"/>
      <c r="F112" s="678"/>
      <c r="G112" s="678"/>
      <c r="H112" s="126" t="s">
        <v>444</v>
      </c>
      <c r="I112" s="580" t="s">
        <v>904</v>
      </c>
      <c r="J112" s="58" t="s">
        <v>905</v>
      </c>
      <c r="K112" s="222" t="s">
        <v>32</v>
      </c>
      <c r="L112" s="12">
        <v>3</v>
      </c>
      <c r="M112" s="77" t="s">
        <v>906</v>
      </c>
      <c r="N112" s="270"/>
      <c r="O112" s="271"/>
    </row>
    <row r="113" spans="1:15" ht="91.5" customHeight="1" thickBot="1" x14ac:dyDescent="0.25">
      <c r="A113" s="678" t="s">
        <v>889</v>
      </c>
      <c r="B113" s="678" t="s">
        <v>890</v>
      </c>
      <c r="C113" s="678" t="s">
        <v>21</v>
      </c>
      <c r="D113" s="678" t="s">
        <v>891</v>
      </c>
      <c r="E113" s="678" t="s">
        <v>892</v>
      </c>
      <c r="F113" s="678" t="s">
        <v>893</v>
      </c>
      <c r="G113" s="678" t="s">
        <v>894</v>
      </c>
      <c r="H113" s="125">
        <v>1.17</v>
      </c>
      <c r="I113" s="577" t="s">
        <v>929</v>
      </c>
      <c r="J113" s="578" t="s">
        <v>896</v>
      </c>
      <c r="K113" s="165"/>
      <c r="L113" s="4">
        <f>SUM(L114:L114)</f>
        <v>12</v>
      </c>
      <c r="M113" s="4" t="s">
        <v>943</v>
      </c>
      <c r="N113" s="4">
        <v>20000</v>
      </c>
      <c r="O113" s="582">
        <v>16996371617</v>
      </c>
    </row>
    <row r="114" spans="1:15" ht="36.75" thickBot="1" x14ac:dyDescent="0.25">
      <c r="A114" s="678"/>
      <c r="B114" s="678"/>
      <c r="C114" s="678"/>
      <c r="D114" s="678"/>
      <c r="E114" s="678"/>
      <c r="F114" s="678"/>
      <c r="G114" s="678"/>
      <c r="H114" s="126" t="s">
        <v>459</v>
      </c>
      <c r="I114" s="580" t="s">
        <v>904</v>
      </c>
      <c r="J114" s="58" t="s">
        <v>905</v>
      </c>
      <c r="K114" s="20" t="s">
        <v>32</v>
      </c>
      <c r="L114" s="12">
        <v>12</v>
      </c>
      <c r="M114" s="77" t="s">
        <v>906</v>
      </c>
      <c r="N114" s="271"/>
      <c r="O114" s="581"/>
    </row>
  </sheetData>
  <mergeCells count="139">
    <mergeCell ref="N8:N9"/>
    <mergeCell ref="O8:O9"/>
    <mergeCell ref="H8:H9"/>
    <mergeCell ref="I8:I9"/>
    <mergeCell ref="J8:J9"/>
    <mergeCell ref="K8:K9"/>
    <mergeCell ref="L8:L9"/>
    <mergeCell ref="M8:M9"/>
    <mergeCell ref="A6:F7"/>
    <mergeCell ref="G6:O7"/>
    <mergeCell ref="A8:A9"/>
    <mergeCell ref="B8:B9"/>
    <mergeCell ref="C8:C9"/>
    <mergeCell ref="D8:D9"/>
    <mergeCell ref="E8:E9"/>
    <mergeCell ref="F8:F9"/>
    <mergeCell ref="G8:G9"/>
    <mergeCell ref="G18:G19"/>
    <mergeCell ref="N19:O19"/>
    <mergeCell ref="A18:A19"/>
    <mergeCell ref="B18:B19"/>
    <mergeCell ref="C18:C19"/>
    <mergeCell ref="D18:D19"/>
    <mergeCell ref="E18:E19"/>
    <mergeCell ref="F18:F19"/>
    <mergeCell ref="A11:A17"/>
    <mergeCell ref="B11:B17"/>
    <mergeCell ref="C11:C17"/>
    <mergeCell ref="D11:D17"/>
    <mergeCell ref="E11:E17"/>
    <mergeCell ref="F11:F17"/>
    <mergeCell ref="G11:G17"/>
    <mergeCell ref="N12:O17"/>
    <mergeCell ref="F20:F26"/>
    <mergeCell ref="G27:G33"/>
    <mergeCell ref="A27:A33"/>
    <mergeCell ref="B27:B33"/>
    <mergeCell ref="C27:C33"/>
    <mergeCell ref="D27:D33"/>
    <mergeCell ref="E27:E33"/>
    <mergeCell ref="F27:F33"/>
    <mergeCell ref="A20:A26"/>
    <mergeCell ref="B20:B26"/>
    <mergeCell ref="C20:C26"/>
    <mergeCell ref="D20:D26"/>
    <mergeCell ref="E20:E26"/>
    <mergeCell ref="G20:G26"/>
    <mergeCell ref="G41:G47"/>
    <mergeCell ref="A41:A47"/>
    <mergeCell ref="B41:B47"/>
    <mergeCell ref="C41:C47"/>
    <mergeCell ref="D41:D47"/>
    <mergeCell ref="E41:E47"/>
    <mergeCell ref="F41:F47"/>
    <mergeCell ref="G34:G40"/>
    <mergeCell ref="A34:A40"/>
    <mergeCell ref="B34:B40"/>
    <mergeCell ref="C34:C40"/>
    <mergeCell ref="D34:D40"/>
    <mergeCell ref="E34:E40"/>
    <mergeCell ref="F34:F40"/>
    <mergeCell ref="G55:G61"/>
    <mergeCell ref="A55:A61"/>
    <mergeCell ref="B55:B61"/>
    <mergeCell ref="C55:C61"/>
    <mergeCell ref="D55:D61"/>
    <mergeCell ref="E55:E61"/>
    <mergeCell ref="F55:F61"/>
    <mergeCell ref="G48:G54"/>
    <mergeCell ref="A48:A54"/>
    <mergeCell ref="B48:B54"/>
    <mergeCell ref="C48:C54"/>
    <mergeCell ref="D48:D54"/>
    <mergeCell ref="E48:E54"/>
    <mergeCell ref="F48:F54"/>
    <mergeCell ref="G69:G75"/>
    <mergeCell ref="A69:A75"/>
    <mergeCell ref="B69:B75"/>
    <mergeCell ref="C69:C75"/>
    <mergeCell ref="D69:D75"/>
    <mergeCell ref="E69:E75"/>
    <mergeCell ref="F69:F75"/>
    <mergeCell ref="G62:G68"/>
    <mergeCell ref="A62:A68"/>
    <mergeCell ref="B62:B68"/>
    <mergeCell ref="C62:C68"/>
    <mergeCell ref="D62:D68"/>
    <mergeCell ref="E62:E68"/>
    <mergeCell ref="F62:F68"/>
    <mergeCell ref="G83:G89"/>
    <mergeCell ref="A83:A89"/>
    <mergeCell ref="B83:B89"/>
    <mergeCell ref="C83:C89"/>
    <mergeCell ref="D83:D89"/>
    <mergeCell ref="E83:E89"/>
    <mergeCell ref="F83:F89"/>
    <mergeCell ref="G76:G82"/>
    <mergeCell ref="A76:A82"/>
    <mergeCell ref="B76:B82"/>
    <mergeCell ref="C76:C82"/>
    <mergeCell ref="D76:D82"/>
    <mergeCell ref="E76:E82"/>
    <mergeCell ref="F76:F82"/>
    <mergeCell ref="E90:E96"/>
    <mergeCell ref="B97:B103"/>
    <mergeCell ref="C97:C103"/>
    <mergeCell ref="D97:D103"/>
    <mergeCell ref="E97:E103"/>
    <mergeCell ref="G90:G96"/>
    <mergeCell ref="A90:A96"/>
    <mergeCell ref="A97:A103"/>
    <mergeCell ref="A104:A110"/>
    <mergeCell ref="F90:F96"/>
    <mergeCell ref="G97:G103"/>
    <mergeCell ref="F97:F103"/>
    <mergeCell ref="A1:O5"/>
    <mergeCell ref="G113:G114"/>
    <mergeCell ref="A113:A114"/>
    <mergeCell ref="B113:B114"/>
    <mergeCell ref="C113:C114"/>
    <mergeCell ref="D113:D114"/>
    <mergeCell ref="E113:E114"/>
    <mergeCell ref="F113:F114"/>
    <mergeCell ref="G111:G112"/>
    <mergeCell ref="A111:A112"/>
    <mergeCell ref="B111:B112"/>
    <mergeCell ref="C111:C112"/>
    <mergeCell ref="D111:D112"/>
    <mergeCell ref="E111:E112"/>
    <mergeCell ref="F111:F112"/>
    <mergeCell ref="G104:G110"/>
    <mergeCell ref="B104:B110"/>
    <mergeCell ref="C104:C110"/>
    <mergeCell ref="D104:D110"/>
    <mergeCell ref="E104:E110"/>
    <mergeCell ref="F104:F110"/>
    <mergeCell ref="B90:B96"/>
    <mergeCell ref="C90:C96"/>
    <mergeCell ref="D90:D96"/>
  </mergeCells>
  <printOptions horizontalCentered="1" verticalCentered="1"/>
  <pageMargins left="0.23622047244094491" right="0.23622047244094491" top="0.74803149606299213" bottom="0.74803149606299213" header="0.31496062992125984" footer="0.31496062992125984"/>
  <pageSetup scale="7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0"/>
  <sheetViews>
    <sheetView zoomScale="73" zoomScaleNormal="73" workbookViewId="0">
      <selection activeCell="D8" sqref="D8:D9"/>
    </sheetView>
  </sheetViews>
  <sheetFormatPr baseColWidth="10" defaultRowHeight="12.75" x14ac:dyDescent="0.2"/>
  <cols>
    <col min="1" max="1" width="13.42578125" customWidth="1"/>
    <col min="6" max="6" width="16" customWidth="1"/>
    <col min="9" max="9" width="22.42578125" customWidth="1"/>
    <col min="15" max="15" width="15.7109375" customWidth="1"/>
    <col min="16" max="16" width="21.5703125" customWidth="1"/>
  </cols>
  <sheetData>
    <row r="1" spans="1:16" x14ac:dyDescent="0.2">
      <c r="A1" s="819" t="s">
        <v>882</v>
      </c>
      <c r="B1" s="819"/>
      <c r="C1" s="819"/>
      <c r="D1" s="819"/>
      <c r="E1" s="819"/>
      <c r="F1" s="819"/>
      <c r="G1" s="819"/>
      <c r="H1" s="819"/>
      <c r="I1" s="819"/>
      <c r="J1" s="819"/>
      <c r="K1" s="819"/>
      <c r="L1" s="819"/>
      <c r="M1" s="819"/>
      <c r="N1" s="819"/>
      <c r="O1" s="819"/>
      <c r="P1" s="819"/>
    </row>
    <row r="2" spans="1:16" x14ac:dyDescent="0.2">
      <c r="A2" s="819"/>
      <c r="B2" s="819"/>
      <c r="C2" s="819"/>
      <c r="D2" s="819"/>
      <c r="E2" s="819"/>
      <c r="F2" s="819"/>
      <c r="G2" s="819"/>
      <c r="H2" s="819"/>
      <c r="I2" s="819"/>
      <c r="J2" s="819"/>
      <c r="K2" s="819"/>
      <c r="L2" s="819"/>
      <c r="M2" s="819"/>
      <c r="N2" s="819"/>
      <c r="O2" s="819"/>
      <c r="P2" s="819"/>
    </row>
    <row r="3" spans="1:16" x14ac:dyDescent="0.2">
      <c r="A3" s="819"/>
      <c r="B3" s="819"/>
      <c r="C3" s="819"/>
      <c r="D3" s="819"/>
      <c r="E3" s="819"/>
      <c r="F3" s="819"/>
      <c r="G3" s="819"/>
      <c r="H3" s="819"/>
      <c r="I3" s="819"/>
      <c r="J3" s="819"/>
      <c r="K3" s="819"/>
      <c r="L3" s="819"/>
      <c r="M3" s="819"/>
      <c r="N3" s="819"/>
      <c r="O3" s="819"/>
      <c r="P3" s="819"/>
    </row>
    <row r="4" spans="1:16" x14ac:dyDescent="0.2">
      <c r="A4" s="819"/>
      <c r="B4" s="819"/>
      <c r="C4" s="819"/>
      <c r="D4" s="819"/>
      <c r="E4" s="819"/>
      <c r="F4" s="819"/>
      <c r="G4" s="819"/>
      <c r="H4" s="819"/>
      <c r="I4" s="819"/>
      <c r="J4" s="819"/>
      <c r="K4" s="819"/>
      <c r="L4" s="819"/>
      <c r="M4" s="819"/>
      <c r="N4" s="819"/>
      <c r="O4" s="819"/>
      <c r="P4" s="819"/>
    </row>
    <row r="5" spans="1:16" ht="13.5" thickBot="1" x14ac:dyDescent="0.25">
      <c r="A5" s="819"/>
      <c r="B5" s="819"/>
      <c r="C5" s="819"/>
      <c r="D5" s="819"/>
      <c r="E5" s="819"/>
      <c r="F5" s="819"/>
      <c r="G5" s="819"/>
      <c r="H5" s="819"/>
      <c r="I5" s="819"/>
      <c r="J5" s="819"/>
      <c r="K5" s="819"/>
      <c r="L5" s="819"/>
      <c r="M5" s="819"/>
      <c r="N5" s="819"/>
      <c r="O5" s="819"/>
      <c r="P5" s="819"/>
    </row>
    <row r="6" spans="1:16" ht="13.5" thickTop="1" x14ac:dyDescent="0.2">
      <c r="A6" s="655" t="s">
        <v>12</v>
      </c>
      <c r="B6" s="656"/>
      <c r="C6" s="656"/>
      <c r="D6" s="656"/>
      <c r="E6" s="656"/>
      <c r="F6" s="656"/>
      <c r="G6" s="659" t="s">
        <v>41</v>
      </c>
      <c r="H6" s="660"/>
      <c r="I6" s="660"/>
      <c r="J6" s="660"/>
      <c r="K6" s="660"/>
      <c r="L6" s="660"/>
      <c r="M6" s="660"/>
      <c r="N6" s="660"/>
      <c r="O6" s="660"/>
      <c r="P6" s="660"/>
    </row>
    <row r="7" spans="1:16" x14ac:dyDescent="0.2">
      <c r="A7" s="657"/>
      <c r="B7" s="658"/>
      <c r="C7" s="658"/>
      <c r="D7" s="658"/>
      <c r="E7" s="658"/>
      <c r="F7" s="658"/>
      <c r="G7" s="662"/>
      <c r="H7" s="663"/>
      <c r="I7" s="663"/>
      <c r="J7" s="663"/>
      <c r="K7" s="663"/>
      <c r="L7" s="663"/>
      <c r="M7" s="663"/>
      <c r="N7" s="663"/>
      <c r="O7" s="663"/>
      <c r="P7" s="663"/>
    </row>
    <row r="8" spans="1:16" x14ac:dyDescent="0.2">
      <c r="A8" s="603" t="s">
        <v>25</v>
      </c>
      <c r="B8" s="634" t="s">
        <v>14</v>
      </c>
      <c r="C8" s="634" t="s">
        <v>13</v>
      </c>
      <c r="D8" s="634" t="s">
        <v>15</v>
      </c>
      <c r="E8" s="634" t="s">
        <v>26</v>
      </c>
      <c r="F8" s="634" t="s">
        <v>85</v>
      </c>
      <c r="G8" s="603" t="s">
        <v>16</v>
      </c>
      <c r="H8" s="675" t="s">
        <v>4</v>
      </c>
      <c r="I8" s="675" t="s">
        <v>23</v>
      </c>
      <c r="J8" s="675" t="s">
        <v>62</v>
      </c>
      <c r="K8" s="675" t="s">
        <v>38</v>
      </c>
      <c r="L8" s="643" t="s">
        <v>63</v>
      </c>
      <c r="M8" s="643" t="s">
        <v>83</v>
      </c>
      <c r="N8" s="643" t="s">
        <v>101</v>
      </c>
      <c r="O8" s="603" t="s">
        <v>66</v>
      </c>
      <c r="P8" s="603" t="s">
        <v>68</v>
      </c>
    </row>
    <row r="9" spans="1:16" ht="35.25" customHeight="1" x14ac:dyDescent="0.2">
      <c r="A9" s="603"/>
      <c r="B9" s="634"/>
      <c r="C9" s="634"/>
      <c r="D9" s="634"/>
      <c r="E9" s="634"/>
      <c r="F9" s="634"/>
      <c r="G9" s="603"/>
      <c r="H9" s="675"/>
      <c r="I9" s="675"/>
      <c r="J9" s="675"/>
      <c r="K9" s="675"/>
      <c r="L9" s="643"/>
      <c r="M9" s="643"/>
      <c r="N9" s="643"/>
      <c r="O9" s="603"/>
      <c r="P9" s="603"/>
    </row>
    <row r="10" spans="1:16" ht="54.75" customHeight="1" thickBot="1" x14ac:dyDescent="0.25">
      <c r="A10" s="94"/>
      <c r="B10" s="243"/>
      <c r="C10" s="243"/>
      <c r="D10" s="243"/>
      <c r="E10" s="244"/>
      <c r="F10" s="245"/>
      <c r="G10" s="242"/>
      <c r="H10" s="178">
        <v>1</v>
      </c>
      <c r="I10" s="115" t="s">
        <v>31</v>
      </c>
      <c r="J10" s="23"/>
      <c r="K10" s="23"/>
      <c r="L10" s="24">
        <f>+L11+L17+L23+L29+L35+L41+L47+L53+L60+L74</f>
        <v>5057037</v>
      </c>
      <c r="M10" s="179"/>
      <c r="N10" s="24"/>
      <c r="O10" s="170"/>
      <c r="P10" s="170">
        <f>+P11+P17+P23+P29+P35+P41+P47+P53+P60+P67+P74</f>
        <v>9000000000</v>
      </c>
    </row>
    <row r="11" spans="1:16" ht="54.75" customHeight="1" thickBot="1" x14ac:dyDescent="0.25">
      <c r="A11" s="823" t="s">
        <v>991</v>
      </c>
      <c r="B11" s="825" t="s">
        <v>945</v>
      </c>
      <c r="C11" s="825" t="s">
        <v>21</v>
      </c>
      <c r="D11" s="825" t="s">
        <v>946</v>
      </c>
      <c r="E11" s="825" t="s">
        <v>22</v>
      </c>
      <c r="F11" s="828" t="s">
        <v>947</v>
      </c>
      <c r="G11" s="830" t="s">
        <v>948</v>
      </c>
      <c r="H11" s="537">
        <v>1.1000000000000001</v>
      </c>
      <c r="I11" s="538" t="s">
        <v>949</v>
      </c>
      <c r="J11" s="538" t="s">
        <v>950</v>
      </c>
      <c r="K11" s="538"/>
      <c r="L11" s="153">
        <f>SUM(L12:L16)</f>
        <v>5</v>
      </c>
      <c r="M11" s="153" t="s">
        <v>962</v>
      </c>
      <c r="N11" s="6">
        <v>1</v>
      </c>
      <c r="O11" s="169"/>
      <c r="P11" s="359">
        <v>42000000</v>
      </c>
    </row>
    <row r="12" spans="1:16" ht="54.75" customHeight="1" x14ac:dyDescent="0.2">
      <c r="A12" s="824"/>
      <c r="B12" s="826"/>
      <c r="C12" s="826"/>
      <c r="D12" s="826"/>
      <c r="E12" s="826"/>
      <c r="F12" s="829"/>
      <c r="G12" s="831"/>
      <c r="H12" s="166" t="s">
        <v>2</v>
      </c>
      <c r="I12" s="20" t="s">
        <v>951</v>
      </c>
      <c r="J12" s="20" t="s">
        <v>952</v>
      </c>
      <c r="K12" s="20" t="s">
        <v>17</v>
      </c>
      <c r="L12" s="12">
        <v>1</v>
      </c>
      <c r="M12" s="12" t="s">
        <v>953</v>
      </c>
      <c r="N12" s="725" t="s">
        <v>84</v>
      </c>
      <c r="O12" s="726"/>
      <c r="P12" s="727"/>
    </row>
    <row r="13" spans="1:16" ht="54.75" customHeight="1" x14ac:dyDescent="0.2">
      <c r="A13" s="824"/>
      <c r="B13" s="826"/>
      <c r="C13" s="826"/>
      <c r="D13" s="826"/>
      <c r="E13" s="826"/>
      <c r="F13" s="829"/>
      <c r="G13" s="831"/>
      <c r="H13" s="166" t="s">
        <v>3</v>
      </c>
      <c r="I13" s="20" t="s">
        <v>954</v>
      </c>
      <c r="J13" s="20" t="s">
        <v>955</v>
      </c>
      <c r="K13" s="20" t="s">
        <v>17</v>
      </c>
      <c r="L13" s="12">
        <v>1</v>
      </c>
      <c r="M13" s="12" t="s">
        <v>956</v>
      </c>
      <c r="N13" s="728"/>
      <c r="O13" s="729"/>
      <c r="P13" s="730"/>
    </row>
    <row r="14" spans="1:16" ht="54.75" customHeight="1" x14ac:dyDescent="0.2">
      <c r="A14" s="824"/>
      <c r="B14" s="826"/>
      <c r="C14" s="826"/>
      <c r="D14" s="826"/>
      <c r="E14" s="826"/>
      <c r="F14" s="829"/>
      <c r="G14" s="831"/>
      <c r="H14" s="166" t="s">
        <v>6</v>
      </c>
      <c r="I14" s="20" t="s">
        <v>957</v>
      </c>
      <c r="J14" s="20" t="s">
        <v>955</v>
      </c>
      <c r="K14" s="20" t="s">
        <v>17</v>
      </c>
      <c r="L14" s="12">
        <v>1</v>
      </c>
      <c r="M14" s="12" t="s">
        <v>958</v>
      </c>
      <c r="N14" s="728"/>
      <c r="O14" s="729"/>
      <c r="P14" s="730"/>
    </row>
    <row r="15" spans="1:16" ht="54.75" customHeight="1" x14ac:dyDescent="0.2">
      <c r="A15" s="824"/>
      <c r="B15" s="826"/>
      <c r="C15" s="826"/>
      <c r="D15" s="826"/>
      <c r="E15" s="826"/>
      <c r="F15" s="829"/>
      <c r="G15" s="831"/>
      <c r="H15" s="166" t="s">
        <v>7</v>
      </c>
      <c r="I15" s="20" t="s">
        <v>959</v>
      </c>
      <c r="J15" s="20" t="s">
        <v>955</v>
      </c>
      <c r="K15" s="20" t="s">
        <v>17</v>
      </c>
      <c r="L15" s="12">
        <v>1</v>
      </c>
      <c r="M15" s="12" t="s">
        <v>960</v>
      </c>
      <c r="N15" s="728"/>
      <c r="O15" s="729"/>
      <c r="P15" s="730"/>
    </row>
    <row r="16" spans="1:16" ht="54.75" customHeight="1" thickBot="1" x14ac:dyDescent="0.25">
      <c r="A16" s="824"/>
      <c r="B16" s="827"/>
      <c r="C16" s="827"/>
      <c r="D16" s="827"/>
      <c r="E16" s="827"/>
      <c r="F16" s="829"/>
      <c r="G16" s="831"/>
      <c r="H16" s="166" t="s">
        <v>40</v>
      </c>
      <c r="I16" s="20" t="s">
        <v>961</v>
      </c>
      <c r="J16" s="20" t="s">
        <v>955</v>
      </c>
      <c r="K16" s="20" t="s">
        <v>32</v>
      </c>
      <c r="L16" s="583">
        <v>1</v>
      </c>
      <c r="M16" s="583" t="s">
        <v>962</v>
      </c>
      <c r="N16" s="728"/>
      <c r="O16" s="729"/>
      <c r="P16" s="730"/>
    </row>
    <row r="17" spans="1:16" ht="54.75" customHeight="1" thickBot="1" x14ac:dyDescent="0.25">
      <c r="A17" s="820" t="s">
        <v>991</v>
      </c>
      <c r="B17" s="820" t="s">
        <v>945</v>
      </c>
      <c r="C17" s="820" t="s">
        <v>21</v>
      </c>
      <c r="D17" s="820" t="s">
        <v>946</v>
      </c>
      <c r="E17" s="820" t="s">
        <v>22</v>
      </c>
      <c r="F17" s="820" t="s">
        <v>947</v>
      </c>
      <c r="G17" s="820" t="s">
        <v>963</v>
      </c>
      <c r="H17" s="537">
        <v>1.2</v>
      </c>
      <c r="I17" s="538" t="s">
        <v>964</v>
      </c>
      <c r="J17" s="538" t="s">
        <v>950</v>
      </c>
      <c r="K17" s="538"/>
      <c r="L17" s="153">
        <f>SUM(L18:L22)</f>
        <v>5</v>
      </c>
      <c r="M17" s="153" t="s">
        <v>969</v>
      </c>
      <c r="N17" s="108">
        <v>1</v>
      </c>
      <c r="O17" s="108"/>
      <c r="P17" s="359">
        <v>200000000</v>
      </c>
    </row>
    <row r="18" spans="1:16" ht="54.75" customHeight="1" thickBot="1" x14ac:dyDescent="0.25">
      <c r="A18" s="821"/>
      <c r="B18" s="821"/>
      <c r="C18" s="821"/>
      <c r="D18" s="821"/>
      <c r="E18" s="821"/>
      <c r="F18" s="821"/>
      <c r="G18" s="821"/>
      <c r="H18" s="166" t="s">
        <v>908</v>
      </c>
      <c r="I18" s="20" t="s">
        <v>951</v>
      </c>
      <c r="J18" s="20" t="s">
        <v>952</v>
      </c>
      <c r="K18" s="20" t="s">
        <v>17</v>
      </c>
      <c r="L18" s="12">
        <v>1</v>
      </c>
      <c r="M18" s="12" t="s">
        <v>953</v>
      </c>
      <c r="N18" s="270"/>
      <c r="O18" s="271"/>
      <c r="P18" s="271"/>
    </row>
    <row r="19" spans="1:16" ht="54.75" customHeight="1" thickBot="1" x14ac:dyDescent="0.25">
      <c r="A19" s="821"/>
      <c r="B19" s="821"/>
      <c r="C19" s="821"/>
      <c r="D19" s="821"/>
      <c r="E19" s="821"/>
      <c r="F19" s="821"/>
      <c r="G19" s="821"/>
      <c r="H19" s="166" t="s">
        <v>965</v>
      </c>
      <c r="I19" s="20" t="s">
        <v>954</v>
      </c>
      <c r="J19" s="20" t="s">
        <v>955</v>
      </c>
      <c r="K19" s="20" t="s">
        <v>17</v>
      </c>
      <c r="L19" s="12">
        <v>1</v>
      </c>
      <c r="M19" s="12" t="s">
        <v>956</v>
      </c>
      <c r="N19" s="270"/>
      <c r="O19" s="271"/>
      <c r="P19" s="271"/>
    </row>
    <row r="20" spans="1:16" ht="54.75" customHeight="1" thickBot="1" x14ac:dyDescent="0.25">
      <c r="A20" s="821"/>
      <c r="B20" s="821"/>
      <c r="C20" s="821"/>
      <c r="D20" s="821"/>
      <c r="E20" s="821"/>
      <c r="F20" s="821"/>
      <c r="G20" s="821"/>
      <c r="H20" s="166" t="s">
        <v>966</v>
      </c>
      <c r="I20" s="20" t="s">
        <v>957</v>
      </c>
      <c r="J20" s="20" t="s">
        <v>955</v>
      </c>
      <c r="K20" s="20" t="s">
        <v>17</v>
      </c>
      <c r="L20" s="12">
        <v>1</v>
      </c>
      <c r="M20" s="12" t="s">
        <v>958</v>
      </c>
      <c r="N20" s="270"/>
      <c r="O20" s="271"/>
      <c r="P20" s="271"/>
    </row>
    <row r="21" spans="1:16" ht="54.75" customHeight="1" thickBot="1" x14ac:dyDescent="0.25">
      <c r="A21" s="821"/>
      <c r="B21" s="821"/>
      <c r="C21" s="821"/>
      <c r="D21" s="821"/>
      <c r="E21" s="821"/>
      <c r="F21" s="821"/>
      <c r="G21" s="821"/>
      <c r="H21" s="166" t="s">
        <v>967</v>
      </c>
      <c r="I21" s="20" t="s">
        <v>959</v>
      </c>
      <c r="J21" s="20" t="s">
        <v>955</v>
      </c>
      <c r="K21" s="20" t="s">
        <v>17</v>
      </c>
      <c r="L21" s="12">
        <v>1</v>
      </c>
      <c r="M21" s="12" t="s">
        <v>960</v>
      </c>
      <c r="N21" s="270"/>
      <c r="O21" s="271"/>
      <c r="P21" s="271"/>
    </row>
    <row r="22" spans="1:16" ht="54.75" customHeight="1" thickBot="1" x14ac:dyDescent="0.25">
      <c r="A22" s="822"/>
      <c r="B22" s="822"/>
      <c r="C22" s="822"/>
      <c r="D22" s="822"/>
      <c r="E22" s="822"/>
      <c r="F22" s="822"/>
      <c r="G22" s="822"/>
      <c r="H22" s="166" t="s">
        <v>968</v>
      </c>
      <c r="I22" s="20" t="s">
        <v>961</v>
      </c>
      <c r="J22" s="20" t="s">
        <v>955</v>
      </c>
      <c r="K22" s="20" t="s">
        <v>32</v>
      </c>
      <c r="L22" s="583">
        <v>1</v>
      </c>
      <c r="M22" s="583" t="s">
        <v>969</v>
      </c>
      <c r="N22" s="270"/>
      <c r="O22" s="271"/>
      <c r="P22" s="271"/>
    </row>
    <row r="23" spans="1:16" ht="54.75" customHeight="1" thickBot="1" x14ac:dyDescent="0.25">
      <c r="A23" s="820" t="s">
        <v>991</v>
      </c>
      <c r="B23" s="820" t="s">
        <v>945</v>
      </c>
      <c r="C23" s="820" t="s">
        <v>21</v>
      </c>
      <c r="D23" s="820" t="s">
        <v>946</v>
      </c>
      <c r="E23" s="820" t="s">
        <v>22</v>
      </c>
      <c r="F23" s="820" t="s">
        <v>947</v>
      </c>
      <c r="G23" s="820" t="s">
        <v>963</v>
      </c>
      <c r="H23" s="537">
        <v>1.3</v>
      </c>
      <c r="I23" s="538" t="s">
        <v>970</v>
      </c>
      <c r="J23" s="538" t="s">
        <v>950</v>
      </c>
      <c r="K23" s="538"/>
      <c r="L23" s="153">
        <f>SUM(L24:L28)</f>
        <v>26</v>
      </c>
      <c r="M23" s="153" t="s">
        <v>971</v>
      </c>
      <c r="N23" s="108">
        <v>22</v>
      </c>
      <c r="O23" s="108"/>
      <c r="P23" s="359">
        <v>700000000</v>
      </c>
    </row>
    <row r="24" spans="1:16" ht="54.75" customHeight="1" thickBot="1" x14ac:dyDescent="0.25">
      <c r="A24" s="821"/>
      <c r="B24" s="821"/>
      <c r="C24" s="821"/>
      <c r="D24" s="821"/>
      <c r="E24" s="821"/>
      <c r="F24" s="821"/>
      <c r="G24" s="821"/>
      <c r="H24" s="166" t="s">
        <v>304</v>
      </c>
      <c r="I24" s="20" t="s">
        <v>951</v>
      </c>
      <c r="J24" s="20" t="s">
        <v>952</v>
      </c>
      <c r="K24" s="20" t="s">
        <v>17</v>
      </c>
      <c r="L24" s="12">
        <v>1</v>
      </c>
      <c r="M24" s="12" t="s">
        <v>953</v>
      </c>
      <c r="N24" s="270"/>
      <c r="O24" s="271"/>
      <c r="P24" s="271"/>
    </row>
    <row r="25" spans="1:16" ht="54.75" customHeight="1" thickBot="1" x14ac:dyDescent="0.25">
      <c r="A25" s="821"/>
      <c r="B25" s="821"/>
      <c r="C25" s="821"/>
      <c r="D25" s="821"/>
      <c r="E25" s="821"/>
      <c r="F25" s="821"/>
      <c r="G25" s="821"/>
      <c r="H25" s="166" t="s">
        <v>305</v>
      </c>
      <c r="I25" s="20" t="s">
        <v>954</v>
      </c>
      <c r="J25" s="20" t="s">
        <v>955</v>
      </c>
      <c r="K25" s="20" t="s">
        <v>17</v>
      </c>
      <c r="L25" s="12">
        <v>1</v>
      </c>
      <c r="M25" s="12" t="s">
        <v>956</v>
      </c>
      <c r="N25" s="270"/>
      <c r="O25" s="271"/>
      <c r="P25" s="271"/>
    </row>
    <row r="26" spans="1:16" ht="54.75" customHeight="1" thickBot="1" x14ac:dyDescent="0.25">
      <c r="A26" s="821"/>
      <c r="B26" s="821"/>
      <c r="C26" s="821"/>
      <c r="D26" s="821"/>
      <c r="E26" s="821"/>
      <c r="F26" s="821"/>
      <c r="G26" s="821"/>
      <c r="H26" s="166" t="s">
        <v>306</v>
      </c>
      <c r="I26" s="20" t="s">
        <v>957</v>
      </c>
      <c r="J26" s="20" t="s">
        <v>955</v>
      </c>
      <c r="K26" s="20" t="s">
        <v>17</v>
      </c>
      <c r="L26" s="12">
        <v>1</v>
      </c>
      <c r="M26" s="12" t="s">
        <v>958</v>
      </c>
      <c r="N26" s="270"/>
      <c r="O26" s="271"/>
      <c r="P26" s="271"/>
    </row>
    <row r="27" spans="1:16" ht="54.75" customHeight="1" thickBot="1" x14ac:dyDescent="0.25">
      <c r="A27" s="821"/>
      <c r="B27" s="821"/>
      <c r="C27" s="821"/>
      <c r="D27" s="821"/>
      <c r="E27" s="821"/>
      <c r="F27" s="821"/>
      <c r="G27" s="821"/>
      <c r="H27" s="166" t="s">
        <v>307</v>
      </c>
      <c r="I27" s="20" t="s">
        <v>959</v>
      </c>
      <c r="J27" s="20" t="s">
        <v>955</v>
      </c>
      <c r="K27" s="20" t="s">
        <v>17</v>
      </c>
      <c r="L27" s="12">
        <v>1</v>
      </c>
      <c r="M27" s="12" t="s">
        <v>960</v>
      </c>
      <c r="N27" s="270"/>
      <c r="O27" s="271"/>
      <c r="P27" s="271"/>
    </row>
    <row r="28" spans="1:16" ht="54.75" customHeight="1" thickBot="1" x14ac:dyDescent="0.25">
      <c r="A28" s="822"/>
      <c r="B28" s="822"/>
      <c r="C28" s="822"/>
      <c r="D28" s="822"/>
      <c r="E28" s="822"/>
      <c r="F28" s="822"/>
      <c r="G28" s="822"/>
      <c r="H28" s="166" t="s">
        <v>308</v>
      </c>
      <c r="I28" s="20" t="s">
        <v>961</v>
      </c>
      <c r="J28" s="20" t="s">
        <v>955</v>
      </c>
      <c r="K28" s="20" t="s">
        <v>32</v>
      </c>
      <c r="L28" s="583">
        <v>22</v>
      </c>
      <c r="M28" s="583" t="s">
        <v>971</v>
      </c>
      <c r="N28" s="270"/>
      <c r="O28" s="271"/>
      <c r="P28" s="271"/>
    </row>
    <row r="29" spans="1:16" ht="54.75" customHeight="1" thickBot="1" x14ac:dyDescent="0.25">
      <c r="A29" s="820" t="s">
        <v>991</v>
      </c>
      <c r="B29" s="820" t="s">
        <v>945</v>
      </c>
      <c r="C29" s="820" t="s">
        <v>21</v>
      </c>
      <c r="D29" s="820" t="s">
        <v>946</v>
      </c>
      <c r="E29" s="820" t="s">
        <v>22</v>
      </c>
      <c r="F29" s="820" t="s">
        <v>947</v>
      </c>
      <c r="G29" s="820" t="s">
        <v>963</v>
      </c>
      <c r="H29" s="537">
        <v>1.4</v>
      </c>
      <c r="I29" s="538" t="s">
        <v>972</v>
      </c>
      <c r="J29" s="538" t="s">
        <v>950</v>
      </c>
      <c r="K29" s="538"/>
      <c r="L29" s="153">
        <f>SUM(L30:L34)</f>
        <v>24</v>
      </c>
      <c r="M29" s="153" t="s">
        <v>973</v>
      </c>
      <c r="N29" s="108">
        <v>20</v>
      </c>
      <c r="O29" s="108"/>
      <c r="P29" s="359">
        <v>900000000</v>
      </c>
    </row>
    <row r="30" spans="1:16" ht="54.75" customHeight="1" thickBot="1" x14ac:dyDescent="0.25">
      <c r="A30" s="821"/>
      <c r="B30" s="821"/>
      <c r="C30" s="821"/>
      <c r="D30" s="821"/>
      <c r="E30" s="821"/>
      <c r="F30" s="821"/>
      <c r="G30" s="821"/>
      <c r="H30" s="166" t="s">
        <v>312</v>
      </c>
      <c r="I30" s="20" t="s">
        <v>951</v>
      </c>
      <c r="J30" s="20" t="s">
        <v>952</v>
      </c>
      <c r="K30" s="20" t="s">
        <v>17</v>
      </c>
      <c r="L30" s="12">
        <v>1</v>
      </c>
      <c r="M30" s="12" t="s">
        <v>953</v>
      </c>
      <c r="N30" s="270"/>
      <c r="O30" s="271"/>
      <c r="P30" s="271"/>
    </row>
    <row r="31" spans="1:16" ht="54.75" customHeight="1" thickBot="1" x14ac:dyDescent="0.25">
      <c r="A31" s="821"/>
      <c r="B31" s="821"/>
      <c r="C31" s="821"/>
      <c r="D31" s="821"/>
      <c r="E31" s="821"/>
      <c r="F31" s="821"/>
      <c r="G31" s="821"/>
      <c r="H31" s="166" t="s">
        <v>314</v>
      </c>
      <c r="I31" s="20" t="s">
        <v>954</v>
      </c>
      <c r="J31" s="20" t="s">
        <v>955</v>
      </c>
      <c r="K31" s="20" t="s">
        <v>17</v>
      </c>
      <c r="L31" s="12">
        <v>1</v>
      </c>
      <c r="M31" s="12" t="s">
        <v>956</v>
      </c>
      <c r="N31" s="270"/>
      <c r="O31" s="271"/>
      <c r="P31" s="271"/>
    </row>
    <row r="32" spans="1:16" ht="54.75" customHeight="1" thickBot="1" x14ac:dyDescent="0.25">
      <c r="A32" s="821"/>
      <c r="B32" s="821"/>
      <c r="C32" s="821"/>
      <c r="D32" s="821"/>
      <c r="E32" s="821"/>
      <c r="F32" s="821"/>
      <c r="G32" s="821"/>
      <c r="H32" s="166" t="s">
        <v>316</v>
      </c>
      <c r="I32" s="20" t="s">
        <v>957</v>
      </c>
      <c r="J32" s="20" t="s">
        <v>955</v>
      </c>
      <c r="K32" s="20" t="s">
        <v>17</v>
      </c>
      <c r="L32" s="12">
        <v>1</v>
      </c>
      <c r="M32" s="12" t="s">
        <v>958</v>
      </c>
      <c r="N32" s="270"/>
      <c r="O32" s="271"/>
      <c r="P32" s="271"/>
    </row>
    <row r="33" spans="1:16" ht="54.75" customHeight="1" thickBot="1" x14ac:dyDescent="0.25">
      <c r="A33" s="821"/>
      <c r="B33" s="821"/>
      <c r="C33" s="821"/>
      <c r="D33" s="821"/>
      <c r="E33" s="821"/>
      <c r="F33" s="821"/>
      <c r="G33" s="821"/>
      <c r="H33" s="166" t="s">
        <v>318</v>
      </c>
      <c r="I33" s="20" t="s">
        <v>959</v>
      </c>
      <c r="J33" s="20" t="s">
        <v>955</v>
      </c>
      <c r="K33" s="20" t="s">
        <v>17</v>
      </c>
      <c r="L33" s="12">
        <v>1</v>
      </c>
      <c r="M33" s="12" t="s">
        <v>960</v>
      </c>
      <c r="N33" s="270"/>
      <c r="O33" s="271"/>
      <c r="P33" s="271"/>
    </row>
    <row r="34" spans="1:16" ht="54.75" customHeight="1" thickBot="1" x14ac:dyDescent="0.25">
      <c r="A34" s="822"/>
      <c r="B34" s="822"/>
      <c r="C34" s="822"/>
      <c r="D34" s="822"/>
      <c r="E34" s="822"/>
      <c r="F34" s="822"/>
      <c r="G34" s="822"/>
      <c r="H34" s="166" t="s">
        <v>319</v>
      </c>
      <c r="I34" s="20" t="s">
        <v>961</v>
      </c>
      <c r="J34" s="20" t="s">
        <v>955</v>
      </c>
      <c r="K34" s="20" t="s">
        <v>32</v>
      </c>
      <c r="L34" s="583">
        <v>20</v>
      </c>
      <c r="M34" s="583" t="s">
        <v>973</v>
      </c>
      <c r="N34" s="270"/>
      <c r="O34" s="271"/>
      <c r="P34" s="271"/>
    </row>
    <row r="35" spans="1:16" ht="54.75" customHeight="1" thickBot="1" x14ac:dyDescent="0.25">
      <c r="A35" s="820" t="s">
        <v>991</v>
      </c>
      <c r="B35" s="820" t="s">
        <v>945</v>
      </c>
      <c r="C35" s="820" t="s">
        <v>21</v>
      </c>
      <c r="D35" s="820" t="s">
        <v>946</v>
      </c>
      <c r="E35" s="820" t="s">
        <v>22</v>
      </c>
      <c r="F35" s="820" t="s">
        <v>947</v>
      </c>
      <c r="G35" s="820" t="s">
        <v>948</v>
      </c>
      <c r="H35" s="537">
        <v>1.5</v>
      </c>
      <c r="I35" s="538" t="s">
        <v>974</v>
      </c>
      <c r="J35" s="538" t="s">
        <v>975</v>
      </c>
      <c r="K35" s="538"/>
      <c r="L35" s="153">
        <f>SUM(L36:L40)</f>
        <v>5000004</v>
      </c>
      <c r="M35" s="153" t="s">
        <v>976</v>
      </c>
      <c r="N35" s="153">
        <v>5000000</v>
      </c>
      <c r="O35" s="108"/>
      <c r="P35" s="359">
        <v>575000000</v>
      </c>
    </row>
    <row r="36" spans="1:16" ht="54.75" customHeight="1" thickBot="1" x14ac:dyDescent="0.25">
      <c r="A36" s="821"/>
      <c r="B36" s="821"/>
      <c r="C36" s="821"/>
      <c r="D36" s="821"/>
      <c r="E36" s="821"/>
      <c r="F36" s="821"/>
      <c r="G36" s="821"/>
      <c r="H36" s="166" t="s">
        <v>327</v>
      </c>
      <c r="I36" s="20" t="s">
        <v>951</v>
      </c>
      <c r="J36" s="20" t="s">
        <v>952</v>
      </c>
      <c r="K36" s="20" t="s">
        <v>17</v>
      </c>
      <c r="L36" s="12">
        <v>1</v>
      </c>
      <c r="M36" s="12" t="s">
        <v>953</v>
      </c>
      <c r="N36" s="270"/>
      <c r="O36" s="271"/>
      <c r="P36" s="271"/>
    </row>
    <row r="37" spans="1:16" ht="54.75" customHeight="1" thickBot="1" x14ac:dyDescent="0.25">
      <c r="A37" s="821"/>
      <c r="B37" s="821"/>
      <c r="C37" s="821"/>
      <c r="D37" s="821"/>
      <c r="E37" s="821"/>
      <c r="F37" s="821"/>
      <c r="G37" s="821"/>
      <c r="H37" s="166" t="s">
        <v>329</v>
      </c>
      <c r="I37" s="20" t="s">
        <v>954</v>
      </c>
      <c r="J37" s="20" t="s">
        <v>955</v>
      </c>
      <c r="K37" s="20" t="s">
        <v>17</v>
      </c>
      <c r="L37" s="12">
        <v>1</v>
      </c>
      <c r="M37" s="12" t="s">
        <v>956</v>
      </c>
      <c r="N37" s="270"/>
      <c r="O37" s="271"/>
      <c r="P37" s="271"/>
    </row>
    <row r="38" spans="1:16" ht="54.75" customHeight="1" thickBot="1" x14ac:dyDescent="0.25">
      <c r="A38" s="821"/>
      <c r="B38" s="821"/>
      <c r="C38" s="821"/>
      <c r="D38" s="821"/>
      <c r="E38" s="821"/>
      <c r="F38" s="821"/>
      <c r="G38" s="821"/>
      <c r="H38" s="166" t="s">
        <v>330</v>
      </c>
      <c r="I38" s="20" t="s">
        <v>957</v>
      </c>
      <c r="J38" s="20" t="s">
        <v>955</v>
      </c>
      <c r="K38" s="20" t="s">
        <v>17</v>
      </c>
      <c r="L38" s="12">
        <v>1</v>
      </c>
      <c r="M38" s="12" t="s">
        <v>958</v>
      </c>
      <c r="N38" s="270"/>
      <c r="O38" s="271"/>
      <c r="P38" s="271"/>
    </row>
    <row r="39" spans="1:16" ht="54.75" customHeight="1" thickBot="1" x14ac:dyDescent="0.25">
      <c r="A39" s="821"/>
      <c r="B39" s="821"/>
      <c r="C39" s="821"/>
      <c r="D39" s="821"/>
      <c r="E39" s="821"/>
      <c r="F39" s="821"/>
      <c r="G39" s="821"/>
      <c r="H39" s="166" t="s">
        <v>331</v>
      </c>
      <c r="I39" s="20" t="s">
        <v>959</v>
      </c>
      <c r="J39" s="20" t="s">
        <v>955</v>
      </c>
      <c r="K39" s="20" t="s">
        <v>17</v>
      </c>
      <c r="L39" s="12">
        <v>1</v>
      </c>
      <c r="M39" s="12" t="s">
        <v>960</v>
      </c>
      <c r="N39" s="270"/>
      <c r="O39" s="271"/>
      <c r="P39" s="271"/>
    </row>
    <row r="40" spans="1:16" ht="54.75" customHeight="1" thickBot="1" x14ac:dyDescent="0.25">
      <c r="A40" s="822"/>
      <c r="B40" s="822"/>
      <c r="C40" s="822"/>
      <c r="D40" s="822"/>
      <c r="E40" s="822"/>
      <c r="F40" s="822"/>
      <c r="G40" s="822"/>
      <c r="H40" s="166" t="s">
        <v>332</v>
      </c>
      <c r="I40" s="20" t="s">
        <v>961</v>
      </c>
      <c r="J40" s="20" t="s">
        <v>955</v>
      </c>
      <c r="K40" s="20" t="s">
        <v>32</v>
      </c>
      <c r="L40" s="583">
        <v>5000000</v>
      </c>
      <c r="M40" s="583" t="s">
        <v>976</v>
      </c>
      <c r="N40" s="270"/>
      <c r="O40" s="271"/>
      <c r="P40" s="271"/>
    </row>
    <row r="41" spans="1:16" ht="54.75" customHeight="1" thickBot="1" x14ac:dyDescent="0.25">
      <c r="A41" s="820" t="s">
        <v>991</v>
      </c>
      <c r="B41" s="820" t="s">
        <v>945</v>
      </c>
      <c r="C41" s="820" t="s">
        <v>21</v>
      </c>
      <c r="D41" s="820" t="s">
        <v>946</v>
      </c>
      <c r="E41" s="820" t="s">
        <v>22</v>
      </c>
      <c r="F41" s="820" t="s">
        <v>947</v>
      </c>
      <c r="G41" s="820" t="s">
        <v>948</v>
      </c>
      <c r="H41" s="537">
        <v>1.6</v>
      </c>
      <c r="I41" s="538" t="s">
        <v>977</v>
      </c>
      <c r="J41" s="538" t="s">
        <v>975</v>
      </c>
      <c r="K41" s="538"/>
      <c r="L41" s="153">
        <f>SUM(L42:L46)</f>
        <v>50004</v>
      </c>
      <c r="M41" s="153" t="s">
        <v>978</v>
      </c>
      <c r="N41" s="153">
        <v>50000</v>
      </c>
      <c r="O41" s="108"/>
      <c r="P41" s="359">
        <v>175000000</v>
      </c>
    </row>
    <row r="42" spans="1:16" ht="54.75" customHeight="1" thickBot="1" x14ac:dyDescent="0.25">
      <c r="A42" s="821"/>
      <c r="B42" s="821"/>
      <c r="C42" s="821"/>
      <c r="D42" s="821"/>
      <c r="E42" s="821"/>
      <c r="F42" s="821"/>
      <c r="G42" s="821"/>
      <c r="H42" s="166" t="s">
        <v>340</v>
      </c>
      <c r="I42" s="20" t="s">
        <v>951</v>
      </c>
      <c r="J42" s="20" t="s">
        <v>952</v>
      </c>
      <c r="K42" s="20" t="s">
        <v>17</v>
      </c>
      <c r="L42" s="12">
        <v>1</v>
      </c>
      <c r="M42" s="12" t="s">
        <v>953</v>
      </c>
      <c r="N42" s="270"/>
      <c r="O42" s="271"/>
      <c r="P42" s="271"/>
    </row>
    <row r="43" spans="1:16" ht="54.75" customHeight="1" thickBot="1" x14ac:dyDescent="0.25">
      <c r="A43" s="821"/>
      <c r="B43" s="821"/>
      <c r="C43" s="821"/>
      <c r="D43" s="821"/>
      <c r="E43" s="821"/>
      <c r="F43" s="821"/>
      <c r="G43" s="821"/>
      <c r="H43" s="166" t="s">
        <v>912</v>
      </c>
      <c r="I43" s="20" t="s">
        <v>954</v>
      </c>
      <c r="J43" s="20" t="s">
        <v>955</v>
      </c>
      <c r="K43" s="20" t="s">
        <v>17</v>
      </c>
      <c r="L43" s="12">
        <v>1</v>
      </c>
      <c r="M43" s="12" t="s">
        <v>956</v>
      </c>
      <c r="N43" s="270"/>
      <c r="O43" s="271"/>
      <c r="P43" s="271"/>
    </row>
    <row r="44" spans="1:16" ht="54.75" customHeight="1" thickBot="1" x14ac:dyDescent="0.25">
      <c r="A44" s="821"/>
      <c r="B44" s="821"/>
      <c r="C44" s="821"/>
      <c r="D44" s="821"/>
      <c r="E44" s="821"/>
      <c r="F44" s="821"/>
      <c r="G44" s="821"/>
      <c r="H44" s="166" t="s">
        <v>342</v>
      </c>
      <c r="I44" s="20" t="s">
        <v>957</v>
      </c>
      <c r="J44" s="20" t="s">
        <v>955</v>
      </c>
      <c r="K44" s="20" t="s">
        <v>17</v>
      </c>
      <c r="L44" s="12">
        <v>1</v>
      </c>
      <c r="M44" s="12" t="s">
        <v>958</v>
      </c>
      <c r="N44" s="270"/>
      <c r="O44" s="271"/>
      <c r="P44" s="271"/>
    </row>
    <row r="45" spans="1:16" ht="54.75" customHeight="1" thickBot="1" x14ac:dyDescent="0.25">
      <c r="A45" s="821"/>
      <c r="B45" s="821"/>
      <c r="C45" s="821"/>
      <c r="D45" s="821"/>
      <c r="E45" s="821"/>
      <c r="F45" s="821"/>
      <c r="G45" s="821"/>
      <c r="H45" s="166" t="s">
        <v>913</v>
      </c>
      <c r="I45" s="20" t="s">
        <v>959</v>
      </c>
      <c r="J45" s="20" t="s">
        <v>955</v>
      </c>
      <c r="K45" s="20" t="s">
        <v>17</v>
      </c>
      <c r="L45" s="12">
        <v>1</v>
      </c>
      <c r="M45" s="12" t="s">
        <v>960</v>
      </c>
      <c r="N45" s="270"/>
      <c r="O45" s="271"/>
      <c r="P45" s="271"/>
    </row>
    <row r="46" spans="1:16" ht="54.75" customHeight="1" thickBot="1" x14ac:dyDescent="0.25">
      <c r="A46" s="822"/>
      <c r="B46" s="822"/>
      <c r="C46" s="822"/>
      <c r="D46" s="822"/>
      <c r="E46" s="822"/>
      <c r="F46" s="822"/>
      <c r="G46" s="822"/>
      <c r="H46" s="166" t="s">
        <v>344</v>
      </c>
      <c r="I46" s="20" t="s">
        <v>961</v>
      </c>
      <c r="J46" s="20" t="s">
        <v>955</v>
      </c>
      <c r="K46" s="20" t="s">
        <v>32</v>
      </c>
      <c r="L46" s="583">
        <v>50000</v>
      </c>
      <c r="M46" s="583" t="s">
        <v>978</v>
      </c>
      <c r="N46" s="270"/>
      <c r="O46" s="271"/>
      <c r="P46" s="271"/>
    </row>
    <row r="47" spans="1:16" ht="54.75" customHeight="1" thickBot="1" x14ac:dyDescent="0.25">
      <c r="A47" s="820" t="s">
        <v>991</v>
      </c>
      <c r="B47" s="820" t="s">
        <v>945</v>
      </c>
      <c r="C47" s="820" t="s">
        <v>21</v>
      </c>
      <c r="D47" s="820" t="s">
        <v>946</v>
      </c>
      <c r="E47" s="820" t="s">
        <v>22</v>
      </c>
      <c r="F47" s="820" t="s">
        <v>947</v>
      </c>
      <c r="G47" s="820" t="s">
        <v>948</v>
      </c>
      <c r="H47" s="537">
        <v>1.7</v>
      </c>
      <c r="I47" s="538" t="s">
        <v>979</v>
      </c>
      <c r="J47" s="538" t="s">
        <v>950</v>
      </c>
      <c r="K47" s="538"/>
      <c r="L47" s="153">
        <f>SUM(L48:L52)</f>
        <v>2104</v>
      </c>
      <c r="M47" s="153" t="s">
        <v>980</v>
      </c>
      <c r="N47" s="108">
        <v>2100</v>
      </c>
      <c r="O47" s="108"/>
      <c r="P47" s="359">
        <v>250000000</v>
      </c>
    </row>
    <row r="48" spans="1:16" ht="54.75" customHeight="1" thickBot="1" x14ac:dyDescent="0.25">
      <c r="A48" s="821"/>
      <c r="B48" s="821"/>
      <c r="C48" s="821"/>
      <c r="D48" s="821"/>
      <c r="E48" s="821"/>
      <c r="F48" s="821"/>
      <c r="G48" s="821"/>
      <c r="H48" s="166" t="s">
        <v>348</v>
      </c>
      <c r="I48" s="20" t="s">
        <v>951</v>
      </c>
      <c r="J48" s="20" t="s">
        <v>952</v>
      </c>
      <c r="K48" s="20" t="s">
        <v>17</v>
      </c>
      <c r="L48" s="12">
        <v>1</v>
      </c>
      <c r="M48" s="12" t="s">
        <v>953</v>
      </c>
      <c r="N48" s="270"/>
      <c r="O48" s="271"/>
      <c r="P48" s="271"/>
    </row>
    <row r="49" spans="1:16" ht="54.75" customHeight="1" thickBot="1" x14ac:dyDescent="0.25">
      <c r="A49" s="821"/>
      <c r="B49" s="821"/>
      <c r="C49" s="821"/>
      <c r="D49" s="821"/>
      <c r="E49" s="821"/>
      <c r="F49" s="821"/>
      <c r="G49" s="821"/>
      <c r="H49" s="166" t="s">
        <v>916</v>
      </c>
      <c r="I49" s="20" t="s">
        <v>954</v>
      </c>
      <c r="J49" s="20" t="s">
        <v>955</v>
      </c>
      <c r="K49" s="20" t="s">
        <v>17</v>
      </c>
      <c r="L49" s="12">
        <v>1</v>
      </c>
      <c r="M49" s="12" t="s">
        <v>956</v>
      </c>
      <c r="N49" s="270"/>
      <c r="O49" s="271"/>
      <c r="P49" s="271"/>
    </row>
    <row r="50" spans="1:16" ht="54.75" customHeight="1" thickBot="1" x14ac:dyDescent="0.25">
      <c r="A50" s="821"/>
      <c r="B50" s="821"/>
      <c r="C50" s="821"/>
      <c r="D50" s="821"/>
      <c r="E50" s="821"/>
      <c r="F50" s="821"/>
      <c r="G50" s="821"/>
      <c r="H50" s="166" t="s">
        <v>350</v>
      </c>
      <c r="I50" s="20" t="s">
        <v>957</v>
      </c>
      <c r="J50" s="20" t="s">
        <v>955</v>
      </c>
      <c r="K50" s="20" t="s">
        <v>17</v>
      </c>
      <c r="L50" s="12">
        <v>1</v>
      </c>
      <c r="M50" s="12" t="s">
        <v>958</v>
      </c>
      <c r="N50" s="270"/>
      <c r="O50" s="271"/>
      <c r="P50" s="271"/>
    </row>
    <row r="51" spans="1:16" ht="54.75" customHeight="1" thickBot="1" x14ac:dyDescent="0.25">
      <c r="A51" s="821"/>
      <c r="B51" s="821"/>
      <c r="C51" s="821"/>
      <c r="D51" s="821"/>
      <c r="E51" s="821"/>
      <c r="F51" s="821"/>
      <c r="G51" s="821"/>
      <c r="H51" s="166" t="s">
        <v>351</v>
      </c>
      <c r="I51" s="20" t="s">
        <v>959</v>
      </c>
      <c r="J51" s="20" t="s">
        <v>955</v>
      </c>
      <c r="K51" s="20" t="s">
        <v>17</v>
      </c>
      <c r="L51" s="12">
        <v>1</v>
      </c>
      <c r="M51" s="12" t="s">
        <v>960</v>
      </c>
      <c r="N51" s="270"/>
      <c r="O51" s="271"/>
      <c r="P51" s="271"/>
    </row>
    <row r="52" spans="1:16" ht="54.75" customHeight="1" thickBot="1" x14ac:dyDescent="0.25">
      <c r="A52" s="822"/>
      <c r="B52" s="822"/>
      <c r="C52" s="822"/>
      <c r="D52" s="822"/>
      <c r="E52" s="822"/>
      <c r="F52" s="822"/>
      <c r="G52" s="822"/>
      <c r="H52" s="166" t="s">
        <v>352</v>
      </c>
      <c r="I52" s="20" t="s">
        <v>961</v>
      </c>
      <c r="J52" s="20" t="s">
        <v>955</v>
      </c>
      <c r="K52" s="20" t="s">
        <v>32</v>
      </c>
      <c r="L52" s="583">
        <v>2100</v>
      </c>
      <c r="M52" s="583" t="s">
        <v>980</v>
      </c>
      <c r="N52" s="270"/>
      <c r="O52" s="271"/>
      <c r="P52" s="271"/>
    </row>
    <row r="53" spans="1:16" ht="54.75" customHeight="1" thickBot="1" x14ac:dyDescent="0.25">
      <c r="A53" s="820" t="s">
        <v>991</v>
      </c>
      <c r="B53" s="820" t="s">
        <v>945</v>
      </c>
      <c r="C53" s="820" t="s">
        <v>21</v>
      </c>
      <c r="D53" s="820" t="s">
        <v>946</v>
      </c>
      <c r="E53" s="820" t="s">
        <v>22</v>
      </c>
      <c r="F53" s="820" t="s">
        <v>947</v>
      </c>
      <c r="G53" s="820" t="s">
        <v>981</v>
      </c>
      <c r="H53" s="537">
        <v>1.8</v>
      </c>
      <c r="I53" s="538" t="s">
        <v>982</v>
      </c>
      <c r="J53" s="538" t="s">
        <v>950</v>
      </c>
      <c r="K53" s="538"/>
      <c r="L53" s="153">
        <f>SUM(L54:L59)</f>
        <v>605</v>
      </c>
      <c r="M53" s="153" t="s">
        <v>985</v>
      </c>
      <c r="N53" s="108">
        <v>600</v>
      </c>
      <c r="O53" s="108"/>
      <c r="P53" s="359">
        <v>500000000</v>
      </c>
    </row>
    <row r="54" spans="1:16" ht="54.75" customHeight="1" thickBot="1" x14ac:dyDescent="0.25">
      <c r="A54" s="821"/>
      <c r="B54" s="821"/>
      <c r="C54" s="821"/>
      <c r="D54" s="821"/>
      <c r="E54" s="821"/>
      <c r="F54" s="821"/>
      <c r="G54" s="821"/>
      <c r="H54" s="166" t="s">
        <v>356</v>
      </c>
      <c r="I54" s="20" t="s">
        <v>951</v>
      </c>
      <c r="J54" s="20" t="s">
        <v>952</v>
      </c>
      <c r="K54" s="20" t="s">
        <v>17</v>
      </c>
      <c r="L54" s="12">
        <v>1</v>
      </c>
      <c r="M54" s="12" t="s">
        <v>953</v>
      </c>
      <c r="N54" s="270"/>
      <c r="O54" s="271"/>
      <c r="P54" s="271"/>
    </row>
    <row r="55" spans="1:16" ht="54.75" customHeight="1" thickBot="1" x14ac:dyDescent="0.25">
      <c r="A55" s="821"/>
      <c r="B55" s="821"/>
      <c r="C55" s="821"/>
      <c r="D55" s="821"/>
      <c r="E55" s="821"/>
      <c r="F55" s="821"/>
      <c r="G55" s="821"/>
      <c r="H55" s="166" t="s">
        <v>919</v>
      </c>
      <c r="I55" s="20" t="s">
        <v>954</v>
      </c>
      <c r="J55" s="20" t="s">
        <v>955</v>
      </c>
      <c r="K55" s="20" t="s">
        <v>17</v>
      </c>
      <c r="L55" s="12">
        <v>1</v>
      </c>
      <c r="M55" s="12" t="s">
        <v>956</v>
      </c>
      <c r="N55" s="270"/>
      <c r="O55" s="271"/>
      <c r="P55" s="271"/>
    </row>
    <row r="56" spans="1:16" ht="54.75" customHeight="1" thickBot="1" x14ac:dyDescent="0.25">
      <c r="A56" s="821"/>
      <c r="B56" s="821"/>
      <c r="C56" s="821"/>
      <c r="D56" s="821"/>
      <c r="E56" s="821"/>
      <c r="F56" s="821"/>
      <c r="G56" s="821"/>
      <c r="H56" s="166" t="s">
        <v>358</v>
      </c>
      <c r="I56" s="20" t="s">
        <v>983</v>
      </c>
      <c r="J56" s="20" t="s">
        <v>955</v>
      </c>
      <c r="K56" s="20" t="s">
        <v>17</v>
      </c>
      <c r="L56" s="12">
        <v>1</v>
      </c>
      <c r="M56" s="12" t="s">
        <v>984</v>
      </c>
      <c r="N56" s="270"/>
      <c r="O56" s="271"/>
      <c r="P56" s="271"/>
    </row>
    <row r="57" spans="1:16" ht="54.75" customHeight="1" thickBot="1" x14ac:dyDescent="0.25">
      <c r="A57" s="821"/>
      <c r="B57" s="821"/>
      <c r="C57" s="821"/>
      <c r="D57" s="821"/>
      <c r="E57" s="821"/>
      <c r="F57" s="821"/>
      <c r="G57" s="821"/>
      <c r="H57" s="166" t="s">
        <v>359</v>
      </c>
      <c r="I57" s="20" t="s">
        <v>957</v>
      </c>
      <c r="J57" s="20" t="s">
        <v>955</v>
      </c>
      <c r="K57" s="20" t="s">
        <v>17</v>
      </c>
      <c r="L57" s="12">
        <v>1</v>
      </c>
      <c r="M57" s="12" t="s">
        <v>958</v>
      </c>
      <c r="N57" s="270"/>
      <c r="O57" s="271"/>
      <c r="P57" s="271"/>
    </row>
    <row r="58" spans="1:16" ht="54.75" customHeight="1" thickBot="1" x14ac:dyDescent="0.25">
      <c r="A58" s="821"/>
      <c r="B58" s="821"/>
      <c r="C58" s="821"/>
      <c r="D58" s="821"/>
      <c r="E58" s="821"/>
      <c r="F58" s="821"/>
      <c r="G58" s="821"/>
      <c r="H58" s="166" t="s">
        <v>360</v>
      </c>
      <c r="I58" s="20" t="s">
        <v>959</v>
      </c>
      <c r="J58" s="20" t="s">
        <v>955</v>
      </c>
      <c r="K58" s="20" t="s">
        <v>17</v>
      </c>
      <c r="L58" s="12">
        <v>1</v>
      </c>
      <c r="M58" s="12" t="s">
        <v>960</v>
      </c>
      <c r="N58" s="270"/>
      <c r="O58" s="271"/>
      <c r="P58" s="271"/>
    </row>
    <row r="59" spans="1:16" ht="54.75" customHeight="1" thickBot="1" x14ac:dyDescent="0.25">
      <c r="A59" s="822"/>
      <c r="B59" s="822"/>
      <c r="C59" s="822"/>
      <c r="D59" s="822"/>
      <c r="E59" s="822"/>
      <c r="F59" s="822"/>
      <c r="G59" s="822"/>
      <c r="H59" s="166" t="s">
        <v>920</v>
      </c>
      <c r="I59" s="20" t="s">
        <v>961</v>
      </c>
      <c r="J59" s="20" t="s">
        <v>955</v>
      </c>
      <c r="K59" s="20" t="s">
        <v>32</v>
      </c>
      <c r="L59" s="583">
        <v>600</v>
      </c>
      <c r="M59" s="583" t="s">
        <v>985</v>
      </c>
      <c r="N59" s="270"/>
      <c r="O59" s="271"/>
      <c r="P59" s="271"/>
    </row>
    <row r="60" spans="1:16" ht="54.75" customHeight="1" thickBot="1" x14ac:dyDescent="0.25">
      <c r="A60" s="820" t="s">
        <v>991</v>
      </c>
      <c r="B60" s="820" t="s">
        <v>945</v>
      </c>
      <c r="C60" s="820" t="s">
        <v>21</v>
      </c>
      <c r="D60" s="820" t="s">
        <v>946</v>
      </c>
      <c r="E60" s="820" t="s">
        <v>22</v>
      </c>
      <c r="F60" s="820" t="s">
        <v>947</v>
      </c>
      <c r="G60" s="820" t="s">
        <v>981</v>
      </c>
      <c r="H60" s="537">
        <v>1.9</v>
      </c>
      <c r="I60" s="538" t="s">
        <v>986</v>
      </c>
      <c r="J60" s="538" t="s">
        <v>950</v>
      </c>
      <c r="K60" s="538"/>
      <c r="L60" s="153">
        <f>SUM(L61:L66)</f>
        <v>955</v>
      </c>
      <c r="M60" s="153" t="s">
        <v>985</v>
      </c>
      <c r="N60" s="108">
        <v>950</v>
      </c>
      <c r="O60" s="108"/>
      <c r="P60" s="359">
        <v>300000000</v>
      </c>
    </row>
    <row r="61" spans="1:16" ht="54.75" customHeight="1" thickBot="1" x14ac:dyDescent="0.25">
      <c r="A61" s="821"/>
      <c r="B61" s="821"/>
      <c r="C61" s="821"/>
      <c r="D61" s="821"/>
      <c r="E61" s="821"/>
      <c r="F61" s="821"/>
      <c r="G61" s="821"/>
      <c r="H61" s="166" t="s">
        <v>367</v>
      </c>
      <c r="I61" s="20" t="s">
        <v>951</v>
      </c>
      <c r="J61" s="20" t="s">
        <v>952</v>
      </c>
      <c r="K61" s="20" t="s">
        <v>17</v>
      </c>
      <c r="L61" s="12">
        <v>1</v>
      </c>
      <c r="M61" s="12" t="s">
        <v>953</v>
      </c>
      <c r="N61" s="270"/>
      <c r="O61" s="271"/>
      <c r="P61" s="271"/>
    </row>
    <row r="62" spans="1:16" ht="54.75" customHeight="1" thickBot="1" x14ac:dyDescent="0.25">
      <c r="A62" s="821"/>
      <c r="B62" s="821"/>
      <c r="C62" s="821"/>
      <c r="D62" s="821"/>
      <c r="E62" s="821"/>
      <c r="F62" s="821"/>
      <c r="G62" s="821"/>
      <c r="H62" s="166" t="s">
        <v>368</v>
      </c>
      <c r="I62" s="20" t="s">
        <v>954</v>
      </c>
      <c r="J62" s="20" t="s">
        <v>987</v>
      </c>
      <c r="K62" s="20" t="s">
        <v>17</v>
      </c>
      <c r="L62" s="12">
        <v>1</v>
      </c>
      <c r="M62" s="12" t="s">
        <v>956</v>
      </c>
      <c r="N62" s="270"/>
      <c r="O62" s="271"/>
      <c r="P62" s="271"/>
    </row>
    <row r="63" spans="1:16" ht="54.75" customHeight="1" thickBot="1" x14ac:dyDescent="0.25">
      <c r="A63" s="821"/>
      <c r="B63" s="821"/>
      <c r="C63" s="821"/>
      <c r="D63" s="821"/>
      <c r="E63" s="821"/>
      <c r="F63" s="821"/>
      <c r="G63" s="821"/>
      <c r="H63" s="166" t="s">
        <v>369</v>
      </c>
      <c r="I63" s="20" t="s">
        <v>983</v>
      </c>
      <c r="J63" s="20" t="s">
        <v>987</v>
      </c>
      <c r="K63" s="20" t="s">
        <v>17</v>
      </c>
      <c r="L63" s="12">
        <v>1</v>
      </c>
      <c r="M63" s="12" t="s">
        <v>984</v>
      </c>
      <c r="N63" s="270"/>
      <c r="O63" s="271"/>
      <c r="P63" s="271"/>
    </row>
    <row r="64" spans="1:16" ht="54.75" customHeight="1" thickBot="1" x14ac:dyDescent="0.25">
      <c r="A64" s="821"/>
      <c r="B64" s="821"/>
      <c r="C64" s="821"/>
      <c r="D64" s="821"/>
      <c r="E64" s="821"/>
      <c r="F64" s="821"/>
      <c r="G64" s="821"/>
      <c r="H64" s="166" t="s">
        <v>370</v>
      </c>
      <c r="I64" s="20" t="s">
        <v>957</v>
      </c>
      <c r="J64" s="20" t="s">
        <v>987</v>
      </c>
      <c r="K64" s="20" t="s">
        <v>17</v>
      </c>
      <c r="L64" s="12">
        <v>1</v>
      </c>
      <c r="M64" s="12" t="s">
        <v>958</v>
      </c>
      <c r="N64" s="270"/>
      <c r="O64" s="271"/>
      <c r="P64" s="271"/>
    </row>
    <row r="65" spans="1:16" ht="54.75" customHeight="1" thickBot="1" x14ac:dyDescent="0.25">
      <c r="A65" s="821"/>
      <c r="B65" s="821"/>
      <c r="C65" s="821"/>
      <c r="D65" s="821"/>
      <c r="E65" s="821"/>
      <c r="F65" s="821"/>
      <c r="G65" s="821"/>
      <c r="H65" s="166" t="s">
        <v>371</v>
      </c>
      <c r="I65" s="20" t="s">
        <v>959</v>
      </c>
      <c r="J65" s="20" t="s">
        <v>987</v>
      </c>
      <c r="K65" s="20" t="s">
        <v>17</v>
      </c>
      <c r="L65" s="12">
        <v>1</v>
      </c>
      <c r="M65" s="12" t="s">
        <v>960</v>
      </c>
      <c r="N65" s="270"/>
      <c r="O65" s="271"/>
      <c r="P65" s="271"/>
    </row>
    <row r="66" spans="1:16" ht="54.75" customHeight="1" thickBot="1" x14ac:dyDescent="0.25">
      <c r="A66" s="822"/>
      <c r="B66" s="822"/>
      <c r="C66" s="822"/>
      <c r="D66" s="822"/>
      <c r="E66" s="822"/>
      <c r="F66" s="822"/>
      <c r="G66" s="822"/>
      <c r="H66" s="166" t="s">
        <v>372</v>
      </c>
      <c r="I66" s="20" t="s">
        <v>961</v>
      </c>
      <c r="J66" s="20" t="s">
        <v>987</v>
      </c>
      <c r="K66" s="20" t="s">
        <v>32</v>
      </c>
      <c r="L66" s="583">
        <v>950</v>
      </c>
      <c r="M66" s="583" t="s">
        <v>985</v>
      </c>
      <c r="N66" s="270"/>
      <c r="O66" s="271"/>
      <c r="P66" s="271"/>
    </row>
    <row r="67" spans="1:16" ht="54.75" customHeight="1" thickBot="1" x14ac:dyDescent="0.25">
      <c r="A67" s="820" t="s">
        <v>991</v>
      </c>
      <c r="B67" s="820" t="s">
        <v>945</v>
      </c>
      <c r="C67" s="820" t="s">
        <v>21</v>
      </c>
      <c r="D67" s="820" t="s">
        <v>946</v>
      </c>
      <c r="E67" s="820" t="s">
        <v>22</v>
      </c>
      <c r="F67" s="820" t="s">
        <v>947</v>
      </c>
      <c r="G67" s="820" t="s">
        <v>981</v>
      </c>
      <c r="H67" s="584">
        <v>1.1000000000000001</v>
      </c>
      <c r="I67" s="538" t="s">
        <v>988</v>
      </c>
      <c r="J67" s="538" t="s">
        <v>950</v>
      </c>
      <c r="K67" s="538"/>
      <c r="L67" s="153">
        <f>SUM(L68:L73)</f>
        <v>11</v>
      </c>
      <c r="M67" s="153" t="s">
        <v>989</v>
      </c>
      <c r="N67" s="108">
        <v>6</v>
      </c>
      <c r="O67" s="108"/>
      <c r="P67" s="359">
        <v>1673000000</v>
      </c>
    </row>
    <row r="68" spans="1:16" ht="54.75" customHeight="1" thickBot="1" x14ac:dyDescent="0.25">
      <c r="A68" s="821"/>
      <c r="B68" s="821"/>
      <c r="C68" s="821"/>
      <c r="D68" s="821"/>
      <c r="E68" s="821"/>
      <c r="F68" s="821"/>
      <c r="G68" s="821"/>
      <c r="H68" s="166" t="s">
        <v>378</v>
      </c>
      <c r="I68" s="20" t="s">
        <v>951</v>
      </c>
      <c r="J68" s="20" t="s">
        <v>952</v>
      </c>
      <c r="K68" s="20" t="s">
        <v>17</v>
      </c>
      <c r="L68" s="12">
        <v>1</v>
      </c>
      <c r="M68" s="12" t="s">
        <v>953</v>
      </c>
      <c r="N68" s="271"/>
      <c r="O68" s="271"/>
      <c r="P68" s="271"/>
    </row>
    <row r="69" spans="1:16" ht="54.75" customHeight="1" thickBot="1" x14ac:dyDescent="0.25">
      <c r="A69" s="821"/>
      <c r="B69" s="821"/>
      <c r="C69" s="821"/>
      <c r="D69" s="821"/>
      <c r="E69" s="821"/>
      <c r="F69" s="821"/>
      <c r="G69" s="821"/>
      <c r="H69" s="166" t="s">
        <v>379</v>
      </c>
      <c r="I69" s="20" t="s">
        <v>954</v>
      </c>
      <c r="J69" s="20" t="s">
        <v>955</v>
      </c>
      <c r="K69" s="20" t="s">
        <v>17</v>
      </c>
      <c r="L69" s="12">
        <v>1</v>
      </c>
      <c r="M69" s="12" t="s">
        <v>956</v>
      </c>
      <c r="N69" s="270"/>
      <c r="O69" s="271"/>
      <c r="P69" s="271"/>
    </row>
    <row r="70" spans="1:16" ht="54.75" customHeight="1" thickBot="1" x14ac:dyDescent="0.25">
      <c r="A70" s="821"/>
      <c r="B70" s="821"/>
      <c r="C70" s="821"/>
      <c r="D70" s="821"/>
      <c r="E70" s="821"/>
      <c r="F70" s="821"/>
      <c r="G70" s="821"/>
      <c r="H70" s="166" t="s">
        <v>380</v>
      </c>
      <c r="I70" s="20" t="s">
        <v>983</v>
      </c>
      <c r="J70" s="20" t="s">
        <v>955</v>
      </c>
      <c r="K70" s="20" t="s">
        <v>17</v>
      </c>
      <c r="L70" s="12">
        <v>1</v>
      </c>
      <c r="M70" s="12" t="s">
        <v>984</v>
      </c>
      <c r="N70" s="270"/>
      <c r="O70" s="271"/>
      <c r="P70" s="271"/>
    </row>
    <row r="71" spans="1:16" ht="54.75" customHeight="1" thickBot="1" x14ac:dyDescent="0.25">
      <c r="A71" s="821"/>
      <c r="B71" s="821"/>
      <c r="C71" s="821"/>
      <c r="D71" s="821"/>
      <c r="E71" s="821"/>
      <c r="F71" s="821"/>
      <c r="G71" s="821"/>
      <c r="H71" s="166" t="s">
        <v>381</v>
      </c>
      <c r="I71" s="20" t="s">
        <v>957</v>
      </c>
      <c r="J71" s="20" t="s">
        <v>955</v>
      </c>
      <c r="K71" s="20" t="s">
        <v>17</v>
      </c>
      <c r="L71" s="12">
        <v>1</v>
      </c>
      <c r="M71" s="12" t="s">
        <v>958</v>
      </c>
      <c r="N71" s="270"/>
      <c r="O71" s="271"/>
      <c r="P71" s="271"/>
    </row>
    <row r="72" spans="1:16" ht="54.75" customHeight="1" thickBot="1" x14ac:dyDescent="0.25">
      <c r="A72" s="821"/>
      <c r="B72" s="821"/>
      <c r="C72" s="821"/>
      <c r="D72" s="821"/>
      <c r="E72" s="821"/>
      <c r="F72" s="821"/>
      <c r="G72" s="821"/>
      <c r="H72" s="166" t="s">
        <v>382</v>
      </c>
      <c r="I72" s="20" t="s">
        <v>959</v>
      </c>
      <c r="J72" s="20" t="s">
        <v>955</v>
      </c>
      <c r="K72" s="20" t="s">
        <v>17</v>
      </c>
      <c r="L72" s="12">
        <v>1</v>
      </c>
      <c r="M72" s="12" t="s">
        <v>960</v>
      </c>
      <c r="N72" s="270"/>
      <c r="O72" s="271"/>
      <c r="P72" s="271"/>
    </row>
    <row r="73" spans="1:16" ht="54.75" customHeight="1" thickBot="1" x14ac:dyDescent="0.25">
      <c r="A73" s="822"/>
      <c r="B73" s="822"/>
      <c r="C73" s="822"/>
      <c r="D73" s="822"/>
      <c r="E73" s="822"/>
      <c r="F73" s="822"/>
      <c r="G73" s="822"/>
      <c r="H73" s="166" t="s">
        <v>383</v>
      </c>
      <c r="I73" s="20" t="s">
        <v>961</v>
      </c>
      <c r="J73" s="20" t="s">
        <v>955</v>
      </c>
      <c r="K73" s="20" t="s">
        <v>32</v>
      </c>
      <c r="L73" s="583">
        <v>6</v>
      </c>
      <c r="M73" s="583" t="s">
        <v>989</v>
      </c>
      <c r="N73" s="270"/>
      <c r="O73" s="271"/>
      <c r="P73" s="271"/>
    </row>
    <row r="74" spans="1:16" ht="54.75" customHeight="1" thickBot="1" x14ac:dyDescent="0.25">
      <c r="A74" s="678" t="s">
        <v>991</v>
      </c>
      <c r="B74" s="678" t="s">
        <v>945</v>
      </c>
      <c r="C74" s="678" t="s">
        <v>21</v>
      </c>
      <c r="D74" s="678" t="s">
        <v>946</v>
      </c>
      <c r="E74" s="678" t="s">
        <v>22</v>
      </c>
      <c r="F74" s="678" t="s">
        <v>947</v>
      </c>
      <c r="G74" s="678" t="s">
        <v>981</v>
      </c>
      <c r="H74" s="537">
        <v>1.1100000000000001</v>
      </c>
      <c r="I74" s="538" t="s">
        <v>990</v>
      </c>
      <c r="J74" s="538" t="s">
        <v>950</v>
      </c>
      <c r="K74" s="538"/>
      <c r="L74" s="153">
        <f>SUM(L75:L80)</f>
        <v>3305</v>
      </c>
      <c r="M74" s="153" t="s">
        <v>985</v>
      </c>
      <c r="N74" s="108">
        <v>3300</v>
      </c>
      <c r="O74" s="108"/>
      <c r="P74" s="359">
        <v>3685000000</v>
      </c>
    </row>
    <row r="75" spans="1:16" ht="54.75" customHeight="1" thickBot="1" x14ac:dyDescent="0.25">
      <c r="A75" s="678"/>
      <c r="B75" s="678"/>
      <c r="C75" s="678"/>
      <c r="D75" s="678"/>
      <c r="E75" s="678"/>
      <c r="F75" s="678"/>
      <c r="G75" s="678"/>
      <c r="H75" s="166" t="s">
        <v>389</v>
      </c>
      <c r="I75" s="20" t="s">
        <v>951</v>
      </c>
      <c r="J75" s="20" t="s">
        <v>952</v>
      </c>
      <c r="K75" s="20" t="s">
        <v>17</v>
      </c>
      <c r="L75" s="12">
        <v>1</v>
      </c>
      <c r="M75" s="12" t="s">
        <v>953</v>
      </c>
      <c r="N75" s="270"/>
      <c r="O75" s="271"/>
      <c r="P75" s="271"/>
    </row>
    <row r="76" spans="1:16" ht="54.75" customHeight="1" thickBot="1" x14ac:dyDescent="0.25">
      <c r="A76" s="678"/>
      <c r="B76" s="678"/>
      <c r="C76" s="678"/>
      <c r="D76" s="678"/>
      <c r="E76" s="678"/>
      <c r="F76" s="678"/>
      <c r="G76" s="678"/>
      <c r="H76" s="166" t="s">
        <v>390</v>
      </c>
      <c r="I76" s="20" t="s">
        <v>954</v>
      </c>
      <c r="J76" s="20" t="s">
        <v>955</v>
      </c>
      <c r="K76" s="20" t="s">
        <v>17</v>
      </c>
      <c r="L76" s="12">
        <v>1</v>
      </c>
      <c r="M76" s="12" t="s">
        <v>956</v>
      </c>
      <c r="N76" s="270"/>
      <c r="O76" s="271"/>
      <c r="P76" s="271"/>
    </row>
    <row r="77" spans="1:16" ht="54.75" customHeight="1" thickBot="1" x14ac:dyDescent="0.25">
      <c r="A77" s="678"/>
      <c r="B77" s="678"/>
      <c r="C77" s="678"/>
      <c r="D77" s="678"/>
      <c r="E77" s="678"/>
      <c r="F77" s="678"/>
      <c r="G77" s="678"/>
      <c r="H77" s="166" t="s">
        <v>391</v>
      </c>
      <c r="I77" s="20" t="s">
        <v>983</v>
      </c>
      <c r="J77" s="20" t="s">
        <v>955</v>
      </c>
      <c r="K77" s="20" t="s">
        <v>17</v>
      </c>
      <c r="L77" s="12">
        <v>1</v>
      </c>
      <c r="M77" s="12" t="s">
        <v>984</v>
      </c>
      <c r="N77" s="270"/>
      <c r="O77" s="271"/>
      <c r="P77" s="271"/>
    </row>
    <row r="78" spans="1:16" ht="54.75" customHeight="1" thickBot="1" x14ac:dyDescent="0.25">
      <c r="A78" s="678"/>
      <c r="B78" s="678"/>
      <c r="C78" s="678"/>
      <c r="D78" s="678"/>
      <c r="E78" s="678"/>
      <c r="F78" s="678"/>
      <c r="G78" s="678"/>
      <c r="H78" s="166" t="s">
        <v>392</v>
      </c>
      <c r="I78" s="20" t="s">
        <v>957</v>
      </c>
      <c r="J78" s="20" t="s">
        <v>955</v>
      </c>
      <c r="K78" s="20" t="s">
        <v>17</v>
      </c>
      <c r="L78" s="12">
        <v>1</v>
      </c>
      <c r="M78" s="12" t="s">
        <v>958</v>
      </c>
      <c r="N78" s="270"/>
      <c r="O78" s="271"/>
      <c r="P78" s="271"/>
    </row>
    <row r="79" spans="1:16" ht="54.75" customHeight="1" thickBot="1" x14ac:dyDescent="0.25">
      <c r="A79" s="678"/>
      <c r="B79" s="678"/>
      <c r="C79" s="678"/>
      <c r="D79" s="678"/>
      <c r="E79" s="678"/>
      <c r="F79" s="678"/>
      <c r="G79" s="678"/>
      <c r="H79" s="166" t="s">
        <v>393</v>
      </c>
      <c r="I79" s="20" t="s">
        <v>959</v>
      </c>
      <c r="J79" s="20" t="s">
        <v>955</v>
      </c>
      <c r="K79" s="20" t="s">
        <v>17</v>
      </c>
      <c r="L79" s="12">
        <v>1</v>
      </c>
      <c r="M79" s="12" t="s">
        <v>960</v>
      </c>
      <c r="N79" s="270"/>
      <c r="O79" s="271"/>
      <c r="P79" s="271"/>
    </row>
    <row r="80" spans="1:16" ht="54.75" customHeight="1" thickBot="1" x14ac:dyDescent="0.25">
      <c r="A80" s="678"/>
      <c r="B80" s="678"/>
      <c r="C80" s="678"/>
      <c r="D80" s="678"/>
      <c r="E80" s="678"/>
      <c r="F80" s="678"/>
      <c r="G80" s="678"/>
      <c r="H80" s="166" t="s">
        <v>394</v>
      </c>
      <c r="I80" s="20" t="s">
        <v>961</v>
      </c>
      <c r="J80" s="20" t="s">
        <v>987</v>
      </c>
      <c r="K80" s="20" t="s">
        <v>32</v>
      </c>
      <c r="L80" s="583">
        <v>3300</v>
      </c>
      <c r="M80" s="583" t="s">
        <v>985</v>
      </c>
      <c r="N80" s="270"/>
      <c r="O80" s="271"/>
      <c r="P80" s="271"/>
    </row>
    <row r="81" ht="54.75" customHeight="1" x14ac:dyDescent="0.2"/>
    <row r="82" ht="54.75" customHeight="1" x14ac:dyDescent="0.2"/>
    <row r="83" ht="54.75" customHeight="1" x14ac:dyDescent="0.2"/>
    <row r="84" ht="54.75" customHeight="1" x14ac:dyDescent="0.2"/>
    <row r="85" ht="54.75" customHeight="1" x14ac:dyDescent="0.2"/>
    <row r="86" ht="54.75" customHeight="1" x14ac:dyDescent="0.2"/>
    <row r="87" ht="54.75" customHeight="1" x14ac:dyDescent="0.2"/>
    <row r="88" ht="54.75" customHeight="1" x14ac:dyDescent="0.2"/>
    <row r="89" ht="54.75" customHeight="1" x14ac:dyDescent="0.2"/>
    <row r="90" ht="54.75" customHeight="1" x14ac:dyDescent="0.2"/>
  </sheetData>
  <mergeCells count="97">
    <mergeCell ref="A6:F7"/>
    <mergeCell ref="G6:P7"/>
    <mergeCell ref="A8:A9"/>
    <mergeCell ref="B8:B9"/>
    <mergeCell ref="C8:C9"/>
    <mergeCell ref="D8:D9"/>
    <mergeCell ref="E8:E9"/>
    <mergeCell ref="F8:F9"/>
    <mergeCell ref="G8:G9"/>
    <mergeCell ref="F11:F16"/>
    <mergeCell ref="G11:G16"/>
    <mergeCell ref="N12:P16"/>
    <mergeCell ref="N8:N9"/>
    <mergeCell ref="O8:O9"/>
    <mergeCell ref="P8:P9"/>
    <mergeCell ref="H8:H9"/>
    <mergeCell ref="I8:I9"/>
    <mergeCell ref="J8:J9"/>
    <mergeCell ref="K8:K9"/>
    <mergeCell ref="L8:L9"/>
    <mergeCell ref="M8:M9"/>
    <mergeCell ref="A11:A16"/>
    <mergeCell ref="B11:B16"/>
    <mergeCell ref="C11:C16"/>
    <mergeCell ref="D11:D16"/>
    <mergeCell ref="E11:E16"/>
    <mergeCell ref="G17:G22"/>
    <mergeCell ref="A17:A22"/>
    <mergeCell ref="B17:B22"/>
    <mergeCell ref="C17:C22"/>
    <mergeCell ref="D17:D22"/>
    <mergeCell ref="E17:E22"/>
    <mergeCell ref="F17:F22"/>
    <mergeCell ref="G23:G28"/>
    <mergeCell ref="A23:A28"/>
    <mergeCell ref="B23:B28"/>
    <mergeCell ref="C23:C28"/>
    <mergeCell ref="D23:D28"/>
    <mergeCell ref="E23:E28"/>
    <mergeCell ref="F23:F28"/>
    <mergeCell ref="G29:G34"/>
    <mergeCell ref="A29:A34"/>
    <mergeCell ref="B29:B34"/>
    <mergeCell ref="C29:C34"/>
    <mergeCell ref="D29:D34"/>
    <mergeCell ref="E29:E34"/>
    <mergeCell ref="F29:F34"/>
    <mergeCell ref="G35:G40"/>
    <mergeCell ref="A35:A40"/>
    <mergeCell ref="B35:B40"/>
    <mergeCell ref="C35:C40"/>
    <mergeCell ref="D35:D40"/>
    <mergeCell ref="E35:E40"/>
    <mergeCell ref="F35:F40"/>
    <mergeCell ref="G41:G46"/>
    <mergeCell ref="A41:A46"/>
    <mergeCell ref="B41:B46"/>
    <mergeCell ref="C41:C46"/>
    <mergeCell ref="D41:D46"/>
    <mergeCell ref="E41:E46"/>
    <mergeCell ref="F41:F46"/>
    <mergeCell ref="G47:G52"/>
    <mergeCell ref="A47:A52"/>
    <mergeCell ref="B47:B52"/>
    <mergeCell ref="C47:C52"/>
    <mergeCell ref="D47:D52"/>
    <mergeCell ref="E47:E52"/>
    <mergeCell ref="F47:F52"/>
    <mergeCell ref="F60:F66"/>
    <mergeCell ref="G53:G59"/>
    <mergeCell ref="A53:A59"/>
    <mergeCell ref="B53:B59"/>
    <mergeCell ref="C53:C59"/>
    <mergeCell ref="D53:D59"/>
    <mergeCell ref="E53:E59"/>
    <mergeCell ref="F53:F59"/>
    <mergeCell ref="A60:A66"/>
    <mergeCell ref="B60:B66"/>
    <mergeCell ref="C60:C66"/>
    <mergeCell ref="D60:D66"/>
    <mergeCell ref="E60:E66"/>
    <mergeCell ref="A1:P5"/>
    <mergeCell ref="G74:G80"/>
    <mergeCell ref="A74:A80"/>
    <mergeCell ref="B74:B80"/>
    <mergeCell ref="C74:C80"/>
    <mergeCell ref="D74:D80"/>
    <mergeCell ref="E74:E80"/>
    <mergeCell ref="F74:F80"/>
    <mergeCell ref="G67:G73"/>
    <mergeCell ref="A67:A73"/>
    <mergeCell ref="B67:B73"/>
    <mergeCell ref="C67:C73"/>
    <mergeCell ref="D67:D73"/>
    <mergeCell ref="E67:E73"/>
    <mergeCell ref="F67:F73"/>
    <mergeCell ref="G60:G66"/>
  </mergeCells>
  <printOptions horizontalCentered="1" verticalCentered="1"/>
  <pageMargins left="0.23622047244094491" right="0.23622047244094491" top="0.74803149606299213" bottom="0.74803149606299213" header="0.31496062992125984" footer="0.31496062992125984"/>
  <pageSetup scale="7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0"/>
  <sheetViews>
    <sheetView zoomScale="87" zoomScaleNormal="87" workbookViewId="0">
      <selection activeCell="D8" sqref="D8:D9"/>
    </sheetView>
  </sheetViews>
  <sheetFormatPr baseColWidth="10" defaultRowHeight="12.75" x14ac:dyDescent="0.2"/>
  <cols>
    <col min="7" max="7" width="13.28515625" customWidth="1"/>
    <col min="8" max="8" width="7.140625" customWidth="1"/>
    <col min="9" max="9" width="24.5703125" customWidth="1"/>
    <col min="13" max="13" width="15.42578125" customWidth="1"/>
    <col min="14" max="14" width="13.42578125" customWidth="1"/>
    <col min="15" max="15" width="17.140625" customWidth="1"/>
    <col min="16" max="16" width="18.28515625" customWidth="1"/>
  </cols>
  <sheetData>
    <row r="1" spans="1:16" x14ac:dyDescent="0.2">
      <c r="A1" s="834" t="s">
        <v>882</v>
      </c>
      <c r="B1" s="834"/>
      <c r="C1" s="834"/>
      <c r="D1" s="834"/>
      <c r="E1" s="834"/>
      <c r="F1" s="834"/>
      <c r="G1" s="834"/>
      <c r="H1" s="834"/>
      <c r="I1" s="834"/>
      <c r="J1" s="834"/>
      <c r="K1" s="834"/>
      <c r="L1" s="834"/>
      <c r="M1" s="834"/>
      <c r="N1" s="834"/>
      <c r="O1" s="834"/>
      <c r="P1" s="834"/>
    </row>
    <row r="2" spans="1:16" x14ac:dyDescent="0.2">
      <c r="A2" s="834"/>
      <c r="B2" s="834"/>
      <c r="C2" s="834"/>
      <c r="D2" s="834"/>
      <c r="E2" s="834"/>
      <c r="F2" s="834"/>
      <c r="G2" s="834"/>
      <c r="H2" s="834"/>
      <c r="I2" s="834"/>
      <c r="J2" s="834"/>
      <c r="K2" s="834"/>
      <c r="L2" s="834"/>
      <c r="M2" s="834"/>
      <c r="N2" s="834"/>
      <c r="O2" s="834"/>
      <c r="P2" s="834"/>
    </row>
    <row r="3" spans="1:16" x14ac:dyDescent="0.2">
      <c r="A3" s="834"/>
      <c r="B3" s="834"/>
      <c r="C3" s="834"/>
      <c r="D3" s="834"/>
      <c r="E3" s="834"/>
      <c r="F3" s="834"/>
      <c r="G3" s="834"/>
      <c r="H3" s="834"/>
      <c r="I3" s="834"/>
      <c r="J3" s="834"/>
      <c r="K3" s="834"/>
      <c r="L3" s="834"/>
      <c r="M3" s="834"/>
      <c r="N3" s="834"/>
      <c r="O3" s="834"/>
      <c r="P3" s="834"/>
    </row>
    <row r="4" spans="1:16" x14ac:dyDescent="0.2">
      <c r="A4" s="834"/>
      <c r="B4" s="834"/>
      <c r="C4" s="834"/>
      <c r="D4" s="834"/>
      <c r="E4" s="834"/>
      <c r="F4" s="834"/>
      <c r="G4" s="834"/>
      <c r="H4" s="834"/>
      <c r="I4" s="834"/>
      <c r="J4" s="834"/>
      <c r="K4" s="834"/>
      <c r="L4" s="834"/>
      <c r="M4" s="834"/>
      <c r="N4" s="834"/>
      <c r="O4" s="834"/>
      <c r="P4" s="834"/>
    </row>
    <row r="5" spans="1:16" ht="13.5" thickBot="1" x14ac:dyDescent="0.25">
      <c r="A5" s="834"/>
      <c r="B5" s="834"/>
      <c r="C5" s="834"/>
      <c r="D5" s="834"/>
      <c r="E5" s="834"/>
      <c r="F5" s="834"/>
      <c r="G5" s="834"/>
      <c r="H5" s="834"/>
      <c r="I5" s="834"/>
      <c r="J5" s="834"/>
      <c r="K5" s="834"/>
      <c r="L5" s="834"/>
      <c r="M5" s="834"/>
      <c r="N5" s="834"/>
      <c r="O5" s="834"/>
      <c r="P5" s="834"/>
    </row>
    <row r="6" spans="1:16" ht="13.5" thickTop="1" x14ac:dyDescent="0.2">
      <c r="A6" s="843" t="s">
        <v>12</v>
      </c>
      <c r="B6" s="844"/>
      <c r="C6" s="844"/>
      <c r="D6" s="844"/>
      <c r="E6" s="844"/>
      <c r="F6" s="844"/>
      <c r="G6" s="847" t="s">
        <v>41</v>
      </c>
      <c r="H6" s="848"/>
      <c r="I6" s="848"/>
      <c r="J6" s="848"/>
      <c r="K6" s="848"/>
      <c r="L6" s="848"/>
      <c r="M6" s="848"/>
      <c r="N6" s="848"/>
      <c r="O6" s="848"/>
      <c r="P6" s="848"/>
    </row>
    <row r="7" spans="1:16" x14ac:dyDescent="0.2">
      <c r="A7" s="845"/>
      <c r="B7" s="846"/>
      <c r="C7" s="846"/>
      <c r="D7" s="846"/>
      <c r="E7" s="846"/>
      <c r="F7" s="846"/>
      <c r="G7" s="849"/>
      <c r="H7" s="850"/>
      <c r="I7" s="850"/>
      <c r="J7" s="850"/>
      <c r="K7" s="850"/>
      <c r="L7" s="850"/>
      <c r="M7" s="850"/>
      <c r="N7" s="850"/>
      <c r="O7" s="850"/>
      <c r="P7" s="850"/>
    </row>
    <row r="8" spans="1:16" x14ac:dyDescent="0.2">
      <c r="A8" s="603" t="s">
        <v>25</v>
      </c>
      <c r="B8" s="634" t="s">
        <v>14</v>
      </c>
      <c r="C8" s="634" t="s">
        <v>13</v>
      </c>
      <c r="D8" s="634" t="s">
        <v>15</v>
      </c>
      <c r="E8" s="634" t="s">
        <v>26</v>
      </c>
      <c r="F8" s="634" t="s">
        <v>85</v>
      </c>
      <c r="G8" s="603" t="s">
        <v>16</v>
      </c>
      <c r="H8" s="675" t="s">
        <v>4</v>
      </c>
      <c r="I8" s="675" t="s">
        <v>23</v>
      </c>
      <c r="J8" s="675" t="s">
        <v>62</v>
      </c>
      <c r="K8" s="675" t="s">
        <v>38</v>
      </c>
      <c r="L8" s="643" t="s">
        <v>63</v>
      </c>
      <c r="M8" s="643" t="s">
        <v>83</v>
      </c>
      <c r="N8" s="643" t="s">
        <v>101</v>
      </c>
      <c r="O8" s="603" t="s">
        <v>66</v>
      </c>
      <c r="P8" s="603" t="s">
        <v>68</v>
      </c>
    </row>
    <row r="9" spans="1:16" ht="54.75" customHeight="1" x14ac:dyDescent="0.2">
      <c r="A9" s="603"/>
      <c r="B9" s="634"/>
      <c r="C9" s="634"/>
      <c r="D9" s="634"/>
      <c r="E9" s="634"/>
      <c r="F9" s="634"/>
      <c r="G9" s="603"/>
      <c r="H9" s="675"/>
      <c r="I9" s="675"/>
      <c r="J9" s="675"/>
      <c r="K9" s="675"/>
      <c r="L9" s="643"/>
      <c r="M9" s="643"/>
      <c r="N9" s="643"/>
      <c r="O9" s="603"/>
      <c r="P9" s="603"/>
    </row>
    <row r="10" spans="1:16" ht="54.75" customHeight="1" thickBot="1" x14ac:dyDescent="0.25">
      <c r="A10" s="547"/>
      <c r="B10" s="549"/>
      <c r="C10" s="549"/>
      <c r="D10" s="549"/>
      <c r="E10" s="550"/>
      <c r="F10" s="550"/>
      <c r="G10" s="547"/>
      <c r="H10" s="178">
        <v>1</v>
      </c>
      <c r="I10" s="115" t="s">
        <v>31</v>
      </c>
      <c r="J10" s="23"/>
      <c r="K10" s="23"/>
      <c r="L10" s="24">
        <f>+L11+L16+L22+L28+L34+L40+L46</f>
        <v>84</v>
      </c>
      <c r="M10" s="179"/>
      <c r="N10" s="24"/>
      <c r="O10" s="24">
        <f>+O11+O16+O22+O28+O34+O40+O46</f>
        <v>0</v>
      </c>
      <c r="P10" s="596">
        <f>+P11+P16+P22+P28+P34+P40+P46</f>
        <v>2600000000</v>
      </c>
    </row>
    <row r="11" spans="1:16" ht="54.75" customHeight="1" thickBot="1" x14ac:dyDescent="0.25">
      <c r="A11" s="828" t="s">
        <v>1025</v>
      </c>
      <c r="B11" s="835" t="s">
        <v>992</v>
      </c>
      <c r="C11" s="835" t="s">
        <v>21</v>
      </c>
      <c r="D11" s="836" t="s">
        <v>993</v>
      </c>
      <c r="E11" s="835" t="s">
        <v>892</v>
      </c>
      <c r="F11" s="828" t="s">
        <v>994</v>
      </c>
      <c r="G11" s="828" t="s">
        <v>1026</v>
      </c>
      <c r="H11" s="226">
        <v>1.1000000000000001</v>
      </c>
      <c r="I11" s="585" t="s">
        <v>995</v>
      </c>
      <c r="J11" s="3" t="s">
        <v>996</v>
      </c>
      <c r="K11" s="3"/>
      <c r="L11" s="4">
        <f>SUM(L12:L15)</f>
        <v>4</v>
      </c>
      <c r="M11" s="4" t="s">
        <v>1019</v>
      </c>
      <c r="N11" s="6">
        <v>4</v>
      </c>
      <c r="O11" s="169"/>
      <c r="P11" s="121">
        <v>50000000</v>
      </c>
    </row>
    <row r="12" spans="1:16" ht="54.75" customHeight="1" x14ac:dyDescent="0.2">
      <c r="A12" s="829"/>
      <c r="B12" s="835"/>
      <c r="C12" s="835"/>
      <c r="D12" s="836"/>
      <c r="E12" s="835"/>
      <c r="F12" s="829"/>
      <c r="G12" s="829"/>
      <c r="H12" s="126" t="s">
        <v>2</v>
      </c>
      <c r="I12" s="116" t="s">
        <v>997</v>
      </c>
      <c r="J12" s="19" t="s">
        <v>998</v>
      </c>
      <c r="K12" s="19" t="s">
        <v>468</v>
      </c>
      <c r="L12" s="7">
        <v>1</v>
      </c>
      <c r="M12" s="7" t="s">
        <v>999</v>
      </c>
      <c r="N12" s="837" t="s">
        <v>84</v>
      </c>
      <c r="O12" s="838"/>
      <c r="P12" s="839"/>
    </row>
    <row r="13" spans="1:16" ht="54.75" customHeight="1" x14ac:dyDescent="0.2">
      <c r="A13" s="829"/>
      <c r="B13" s="835"/>
      <c r="C13" s="835"/>
      <c r="D13" s="836"/>
      <c r="E13" s="835"/>
      <c r="F13" s="829"/>
      <c r="G13" s="829"/>
      <c r="H13" s="127" t="s">
        <v>3</v>
      </c>
      <c r="I13" s="117" t="s">
        <v>1000</v>
      </c>
      <c r="J13" s="19" t="s">
        <v>998</v>
      </c>
      <c r="K13" s="19" t="s">
        <v>468</v>
      </c>
      <c r="L13" s="12">
        <v>1</v>
      </c>
      <c r="M13" s="12" t="s">
        <v>1001</v>
      </c>
      <c r="N13" s="840"/>
      <c r="O13" s="841"/>
      <c r="P13" s="842"/>
    </row>
    <row r="14" spans="1:16" ht="54.75" customHeight="1" x14ac:dyDescent="0.2">
      <c r="A14" s="829"/>
      <c r="B14" s="835"/>
      <c r="C14" s="835"/>
      <c r="D14" s="836"/>
      <c r="E14" s="835"/>
      <c r="F14" s="829"/>
      <c r="G14" s="829"/>
      <c r="H14" s="127" t="s">
        <v>6</v>
      </c>
      <c r="I14" s="586" t="s">
        <v>1002</v>
      </c>
      <c r="J14" s="19" t="s">
        <v>1003</v>
      </c>
      <c r="K14" s="19" t="s">
        <v>468</v>
      </c>
      <c r="L14" s="12">
        <v>1</v>
      </c>
      <c r="M14" s="12" t="s">
        <v>1004</v>
      </c>
      <c r="N14" s="840"/>
      <c r="O14" s="841"/>
      <c r="P14" s="842"/>
    </row>
    <row r="15" spans="1:16" ht="54.75" customHeight="1" thickBot="1" x14ac:dyDescent="0.25">
      <c r="A15" s="829"/>
      <c r="B15" s="835"/>
      <c r="C15" s="835"/>
      <c r="D15" s="836"/>
      <c r="E15" s="835"/>
      <c r="F15" s="829"/>
      <c r="G15" s="829"/>
      <c r="H15" s="126" t="s">
        <v>7</v>
      </c>
      <c r="I15" s="117" t="s">
        <v>1005</v>
      </c>
      <c r="J15" s="19" t="s">
        <v>1003</v>
      </c>
      <c r="K15" s="19" t="s">
        <v>468</v>
      </c>
      <c r="L15" s="12">
        <v>1</v>
      </c>
      <c r="M15" s="12" t="s">
        <v>1006</v>
      </c>
      <c r="N15" s="840"/>
      <c r="O15" s="841"/>
      <c r="P15" s="842"/>
    </row>
    <row r="16" spans="1:16" ht="54.75" customHeight="1" thickBot="1" x14ac:dyDescent="0.25">
      <c r="A16" s="832" t="s">
        <v>1025</v>
      </c>
      <c r="B16" s="832" t="s">
        <v>992</v>
      </c>
      <c r="C16" s="832" t="s">
        <v>21</v>
      </c>
      <c r="D16" s="832" t="s">
        <v>993</v>
      </c>
      <c r="E16" s="832" t="s">
        <v>892</v>
      </c>
      <c r="F16" s="832" t="s">
        <v>994</v>
      </c>
      <c r="G16" s="832" t="s">
        <v>1026</v>
      </c>
      <c r="H16" s="226">
        <v>1.2</v>
      </c>
      <c r="I16" s="585" t="s">
        <v>1007</v>
      </c>
      <c r="J16" s="3" t="s">
        <v>996</v>
      </c>
      <c r="K16" s="3"/>
      <c r="L16" s="108">
        <f>SUM(L17:L21)</f>
        <v>14</v>
      </c>
      <c r="M16" s="4" t="s">
        <v>1020</v>
      </c>
      <c r="N16" s="108">
        <v>3</v>
      </c>
      <c r="O16" s="108"/>
      <c r="P16" s="121">
        <v>100000000</v>
      </c>
    </row>
    <row r="17" spans="1:16" ht="54.75" customHeight="1" x14ac:dyDescent="0.2">
      <c r="A17" s="833"/>
      <c r="B17" s="833"/>
      <c r="C17" s="833"/>
      <c r="D17" s="833"/>
      <c r="E17" s="833"/>
      <c r="F17" s="833"/>
      <c r="G17" s="833"/>
      <c r="H17" s="126" t="s">
        <v>908</v>
      </c>
      <c r="I17" s="116" t="s">
        <v>997</v>
      </c>
      <c r="J17" s="19" t="s">
        <v>998</v>
      </c>
      <c r="K17" s="19" t="s">
        <v>468</v>
      </c>
      <c r="L17" s="7">
        <v>1</v>
      </c>
      <c r="M17" s="7" t="s">
        <v>999</v>
      </c>
      <c r="N17" s="702" t="s">
        <v>84</v>
      </c>
      <c r="O17" s="719"/>
      <c r="P17" s="719"/>
    </row>
    <row r="18" spans="1:16" ht="54.75" customHeight="1" x14ac:dyDescent="0.2">
      <c r="A18" s="833"/>
      <c r="B18" s="833"/>
      <c r="C18" s="833"/>
      <c r="D18" s="833"/>
      <c r="E18" s="833"/>
      <c r="F18" s="833"/>
      <c r="G18" s="833"/>
      <c r="H18" s="127" t="s">
        <v>965</v>
      </c>
      <c r="I18" s="117" t="s">
        <v>1000</v>
      </c>
      <c r="J18" s="19" t="s">
        <v>998</v>
      </c>
      <c r="K18" s="19" t="s">
        <v>468</v>
      </c>
      <c r="L18" s="12">
        <v>1</v>
      </c>
      <c r="M18" s="12" t="s">
        <v>1001</v>
      </c>
      <c r="N18" s="720"/>
      <c r="O18" s="721"/>
      <c r="P18" s="721"/>
    </row>
    <row r="19" spans="1:16" ht="54.75" customHeight="1" x14ac:dyDescent="0.2">
      <c r="A19" s="833"/>
      <c r="B19" s="833"/>
      <c r="C19" s="833"/>
      <c r="D19" s="833"/>
      <c r="E19" s="833"/>
      <c r="F19" s="833"/>
      <c r="G19" s="833"/>
      <c r="H19" s="126" t="s">
        <v>966</v>
      </c>
      <c r="I19" s="587" t="s">
        <v>1002</v>
      </c>
      <c r="J19" s="19" t="s">
        <v>1003</v>
      </c>
      <c r="K19" s="19" t="s">
        <v>468</v>
      </c>
      <c r="L19" s="12">
        <v>1</v>
      </c>
      <c r="M19" s="12" t="s">
        <v>1004</v>
      </c>
      <c r="N19" s="720"/>
      <c r="O19" s="721"/>
      <c r="P19" s="721"/>
    </row>
    <row r="20" spans="1:16" ht="54.75" customHeight="1" x14ac:dyDescent="0.2">
      <c r="A20" s="833"/>
      <c r="B20" s="833"/>
      <c r="C20" s="833"/>
      <c r="D20" s="833"/>
      <c r="E20" s="833"/>
      <c r="F20" s="833"/>
      <c r="G20" s="833"/>
      <c r="H20" s="127" t="s">
        <v>967</v>
      </c>
      <c r="I20" s="117" t="s">
        <v>1005</v>
      </c>
      <c r="J20" s="19" t="s">
        <v>1003</v>
      </c>
      <c r="K20" s="19" t="s">
        <v>468</v>
      </c>
      <c r="L20" s="12">
        <v>1</v>
      </c>
      <c r="M20" s="12" t="s">
        <v>1006</v>
      </c>
      <c r="N20" s="720"/>
      <c r="O20" s="721"/>
      <c r="P20" s="721"/>
    </row>
    <row r="21" spans="1:16" ht="54.75" customHeight="1" thickBot="1" x14ac:dyDescent="0.25">
      <c r="A21" s="833"/>
      <c r="B21" s="833"/>
      <c r="C21" s="833"/>
      <c r="D21" s="833"/>
      <c r="E21" s="833"/>
      <c r="F21" s="833"/>
      <c r="G21" s="833"/>
      <c r="H21" s="129" t="s">
        <v>968</v>
      </c>
      <c r="I21" s="588" t="s">
        <v>1008</v>
      </c>
      <c r="J21" s="305"/>
      <c r="K21" s="76" t="s">
        <v>1009</v>
      </c>
      <c r="L21" s="77">
        <v>10</v>
      </c>
      <c r="M21" s="77" t="s">
        <v>1010</v>
      </c>
      <c r="N21" s="720"/>
      <c r="O21" s="721"/>
      <c r="P21" s="721"/>
    </row>
    <row r="22" spans="1:16" ht="54.75" customHeight="1" thickBot="1" x14ac:dyDescent="0.25">
      <c r="A22" s="832" t="s">
        <v>1025</v>
      </c>
      <c r="B22" s="832" t="s">
        <v>992</v>
      </c>
      <c r="C22" s="832" t="s">
        <v>21</v>
      </c>
      <c r="D22" s="832" t="s">
        <v>993</v>
      </c>
      <c r="E22" s="832" t="s">
        <v>892</v>
      </c>
      <c r="F22" s="832" t="s">
        <v>994</v>
      </c>
      <c r="G22" s="832" t="s">
        <v>1026</v>
      </c>
      <c r="H22" s="589">
        <v>1.3</v>
      </c>
      <c r="I22" s="3" t="s">
        <v>1011</v>
      </c>
      <c r="J22" s="3" t="s">
        <v>996</v>
      </c>
      <c r="K22" s="3"/>
      <c r="L22" s="108">
        <f>SUM(L23:L27)</f>
        <v>14</v>
      </c>
      <c r="M22" s="593" t="s">
        <v>1021</v>
      </c>
      <c r="N22" s="108">
        <v>27775</v>
      </c>
      <c r="O22" s="108"/>
      <c r="P22" s="121">
        <v>960000000</v>
      </c>
    </row>
    <row r="23" spans="1:16" ht="54.75" customHeight="1" thickBot="1" x14ac:dyDescent="0.25">
      <c r="A23" s="833"/>
      <c r="B23" s="833"/>
      <c r="C23" s="833"/>
      <c r="D23" s="833"/>
      <c r="E23" s="833"/>
      <c r="F23" s="833"/>
      <c r="G23" s="833"/>
      <c r="H23" s="311" t="s">
        <v>304</v>
      </c>
      <c r="I23" s="311" t="s">
        <v>997</v>
      </c>
      <c r="J23" s="311" t="s">
        <v>998</v>
      </c>
      <c r="K23" s="311" t="s">
        <v>468</v>
      </c>
      <c r="L23" s="311">
        <v>1</v>
      </c>
      <c r="M23" s="311" t="s">
        <v>999</v>
      </c>
      <c r="N23" s="270"/>
      <c r="O23" s="271"/>
      <c r="P23" s="271"/>
    </row>
    <row r="24" spans="1:16" ht="54.75" customHeight="1" thickBot="1" x14ac:dyDescent="0.25">
      <c r="A24" s="833"/>
      <c r="B24" s="833"/>
      <c r="C24" s="833"/>
      <c r="D24" s="833"/>
      <c r="E24" s="833"/>
      <c r="F24" s="833"/>
      <c r="G24" s="833"/>
      <c r="H24" s="311" t="s">
        <v>305</v>
      </c>
      <c r="I24" s="311" t="s">
        <v>1000</v>
      </c>
      <c r="J24" s="311" t="s">
        <v>1012</v>
      </c>
      <c r="K24" s="311" t="s">
        <v>468</v>
      </c>
      <c r="L24" s="311">
        <v>1</v>
      </c>
      <c r="M24" s="311" t="s">
        <v>1001</v>
      </c>
      <c r="N24" s="270"/>
      <c r="O24" s="271"/>
      <c r="P24" s="271"/>
    </row>
    <row r="25" spans="1:16" ht="54.75" customHeight="1" thickBot="1" x14ac:dyDescent="0.25">
      <c r="A25" s="833"/>
      <c r="B25" s="833"/>
      <c r="C25" s="833"/>
      <c r="D25" s="833"/>
      <c r="E25" s="833"/>
      <c r="F25" s="833"/>
      <c r="G25" s="833"/>
      <c r="H25" s="311" t="s">
        <v>306</v>
      </c>
      <c r="I25" s="311" t="s">
        <v>1013</v>
      </c>
      <c r="J25" s="311" t="s">
        <v>1012</v>
      </c>
      <c r="K25" s="311" t="s">
        <v>468</v>
      </c>
      <c r="L25" s="311">
        <v>1</v>
      </c>
      <c r="M25" s="311" t="s">
        <v>1001</v>
      </c>
      <c r="N25" s="270"/>
      <c r="O25" s="271"/>
      <c r="P25" s="271"/>
    </row>
    <row r="26" spans="1:16" ht="54.75" customHeight="1" thickBot="1" x14ac:dyDescent="0.25">
      <c r="A26" s="833"/>
      <c r="B26" s="833"/>
      <c r="C26" s="833"/>
      <c r="D26" s="833"/>
      <c r="E26" s="833"/>
      <c r="F26" s="833"/>
      <c r="G26" s="833"/>
      <c r="H26" s="311" t="s">
        <v>307</v>
      </c>
      <c r="I26" s="311" t="s">
        <v>1005</v>
      </c>
      <c r="J26" s="311" t="s">
        <v>1012</v>
      </c>
      <c r="K26" s="311" t="s">
        <v>468</v>
      </c>
      <c r="L26" s="311">
        <v>1</v>
      </c>
      <c r="M26" s="311" t="s">
        <v>1006</v>
      </c>
      <c r="N26" s="270"/>
      <c r="O26" s="271"/>
      <c r="P26" s="271"/>
    </row>
    <row r="27" spans="1:16" ht="54.75" customHeight="1" thickBot="1" x14ac:dyDescent="0.25">
      <c r="A27" s="833"/>
      <c r="B27" s="833"/>
      <c r="C27" s="833"/>
      <c r="D27" s="833"/>
      <c r="E27" s="833"/>
      <c r="F27" s="833"/>
      <c r="G27" s="833"/>
      <c r="H27" s="324" t="s">
        <v>308</v>
      </c>
      <c r="I27" s="324" t="s">
        <v>1008</v>
      </c>
      <c r="J27" s="324" t="s">
        <v>1014</v>
      </c>
      <c r="K27" s="324" t="s">
        <v>1009</v>
      </c>
      <c r="L27" s="324">
        <v>10</v>
      </c>
      <c r="M27" s="324" t="s">
        <v>1010</v>
      </c>
      <c r="N27" s="270"/>
      <c r="O27" s="271"/>
      <c r="P27" s="271"/>
    </row>
    <row r="28" spans="1:16" ht="54.75" customHeight="1" thickBot="1" x14ac:dyDescent="0.25">
      <c r="A28" s="832" t="s">
        <v>1025</v>
      </c>
      <c r="B28" s="832" t="s">
        <v>992</v>
      </c>
      <c r="C28" s="832" t="s">
        <v>21</v>
      </c>
      <c r="D28" s="832" t="s">
        <v>993</v>
      </c>
      <c r="E28" s="832" t="s">
        <v>892</v>
      </c>
      <c r="F28" s="832" t="s">
        <v>994</v>
      </c>
      <c r="G28" s="832" t="s">
        <v>1026</v>
      </c>
      <c r="H28" s="226">
        <v>1.4</v>
      </c>
      <c r="I28" s="3" t="s">
        <v>1015</v>
      </c>
      <c r="J28" s="3" t="s">
        <v>996</v>
      </c>
      <c r="K28" s="3"/>
      <c r="L28" s="108">
        <f>SUM(L29:L33)</f>
        <v>10</v>
      </c>
      <c r="M28" s="108" t="s">
        <v>1022</v>
      </c>
      <c r="N28" s="108">
        <v>1000</v>
      </c>
      <c r="O28" s="108"/>
      <c r="P28" s="121">
        <v>740000000</v>
      </c>
    </row>
    <row r="29" spans="1:16" ht="54.75" customHeight="1" thickBot="1" x14ac:dyDescent="0.25">
      <c r="A29" s="833"/>
      <c r="B29" s="833"/>
      <c r="C29" s="833"/>
      <c r="D29" s="833"/>
      <c r="E29" s="833"/>
      <c r="F29" s="833"/>
      <c r="G29" s="833"/>
      <c r="H29" s="126" t="s">
        <v>312</v>
      </c>
      <c r="I29" s="116" t="s">
        <v>997</v>
      </c>
      <c r="J29" s="19" t="s">
        <v>998</v>
      </c>
      <c r="K29" s="19" t="s">
        <v>468</v>
      </c>
      <c r="L29" s="7">
        <v>1</v>
      </c>
      <c r="M29" s="7" t="s">
        <v>999</v>
      </c>
      <c r="N29" s="270"/>
      <c r="O29" s="271"/>
      <c r="P29" s="271"/>
    </row>
    <row r="30" spans="1:16" ht="54.75" customHeight="1" thickBot="1" x14ac:dyDescent="0.25">
      <c r="A30" s="833"/>
      <c r="B30" s="833"/>
      <c r="C30" s="833"/>
      <c r="D30" s="833"/>
      <c r="E30" s="833"/>
      <c r="F30" s="833"/>
      <c r="G30" s="833"/>
      <c r="H30" s="127" t="s">
        <v>314</v>
      </c>
      <c r="I30" s="117" t="s">
        <v>1000</v>
      </c>
      <c r="J30" s="19" t="s">
        <v>998</v>
      </c>
      <c r="K30" s="19" t="s">
        <v>468</v>
      </c>
      <c r="L30" s="12">
        <v>1</v>
      </c>
      <c r="M30" s="12" t="s">
        <v>1001</v>
      </c>
      <c r="N30" s="270"/>
      <c r="O30" s="271"/>
      <c r="P30" s="271"/>
    </row>
    <row r="31" spans="1:16" ht="54.75" customHeight="1" thickBot="1" x14ac:dyDescent="0.25">
      <c r="A31" s="833"/>
      <c r="B31" s="833"/>
      <c r="C31" s="833"/>
      <c r="D31" s="833"/>
      <c r="E31" s="833"/>
      <c r="F31" s="833"/>
      <c r="G31" s="833"/>
      <c r="H31" s="126" t="s">
        <v>316</v>
      </c>
      <c r="I31" s="587" t="s">
        <v>1002</v>
      </c>
      <c r="J31" s="19" t="s">
        <v>1003</v>
      </c>
      <c r="K31" s="19" t="s">
        <v>468</v>
      </c>
      <c r="L31" s="12">
        <v>1</v>
      </c>
      <c r="M31" s="12" t="s">
        <v>1004</v>
      </c>
      <c r="N31" s="270"/>
      <c r="O31" s="271"/>
      <c r="P31" s="271"/>
    </row>
    <row r="32" spans="1:16" ht="54.75" customHeight="1" thickBot="1" x14ac:dyDescent="0.25">
      <c r="A32" s="833"/>
      <c r="B32" s="833"/>
      <c r="C32" s="833"/>
      <c r="D32" s="833"/>
      <c r="E32" s="833"/>
      <c r="F32" s="833"/>
      <c r="G32" s="833"/>
      <c r="H32" s="127" t="s">
        <v>318</v>
      </c>
      <c r="I32" s="117" t="s">
        <v>1005</v>
      </c>
      <c r="J32" s="19" t="s">
        <v>1003</v>
      </c>
      <c r="K32" s="19" t="s">
        <v>468</v>
      </c>
      <c r="L32" s="12">
        <v>1</v>
      </c>
      <c r="M32" s="12" t="s">
        <v>1006</v>
      </c>
      <c r="N32" s="270"/>
      <c r="O32" s="271"/>
      <c r="P32" s="271"/>
    </row>
    <row r="33" spans="1:16" ht="54.75" customHeight="1" thickBot="1" x14ac:dyDescent="0.25">
      <c r="A33" s="833"/>
      <c r="B33" s="833"/>
      <c r="C33" s="833"/>
      <c r="D33" s="833"/>
      <c r="E33" s="833"/>
      <c r="F33" s="833"/>
      <c r="G33" s="833"/>
      <c r="H33" s="129" t="s">
        <v>319</v>
      </c>
      <c r="I33" s="588" t="s">
        <v>1008</v>
      </c>
      <c r="J33" s="305"/>
      <c r="K33" s="76" t="s">
        <v>1009</v>
      </c>
      <c r="L33" s="77">
        <v>6</v>
      </c>
      <c r="M33" s="77" t="s">
        <v>1010</v>
      </c>
      <c r="N33" s="270"/>
      <c r="O33" s="271"/>
      <c r="P33" s="271"/>
    </row>
    <row r="34" spans="1:16" ht="54.75" customHeight="1" thickBot="1" x14ac:dyDescent="0.25">
      <c r="A34" s="832" t="s">
        <v>1025</v>
      </c>
      <c r="B34" s="832" t="s">
        <v>992</v>
      </c>
      <c r="C34" s="832" t="s">
        <v>21</v>
      </c>
      <c r="D34" s="832" t="s">
        <v>993</v>
      </c>
      <c r="E34" s="832" t="s">
        <v>892</v>
      </c>
      <c r="F34" s="832" t="s">
        <v>994</v>
      </c>
      <c r="G34" s="832" t="s">
        <v>1026</v>
      </c>
      <c r="H34" s="125">
        <v>1.5</v>
      </c>
      <c r="I34" s="579" t="s">
        <v>1016</v>
      </c>
      <c r="J34" s="3" t="s">
        <v>996</v>
      </c>
      <c r="K34" s="3"/>
      <c r="L34" s="108">
        <f>SUM(L35:L39)</f>
        <v>14</v>
      </c>
      <c r="M34" s="579" t="s">
        <v>1023</v>
      </c>
      <c r="N34" s="108">
        <v>1110</v>
      </c>
      <c r="O34" s="108"/>
      <c r="P34" s="121">
        <v>350000000</v>
      </c>
    </row>
    <row r="35" spans="1:16" ht="54.75" customHeight="1" thickBot="1" x14ac:dyDescent="0.25">
      <c r="A35" s="833"/>
      <c r="B35" s="833"/>
      <c r="C35" s="833"/>
      <c r="D35" s="833"/>
      <c r="E35" s="833"/>
      <c r="F35" s="833"/>
      <c r="G35" s="833"/>
      <c r="H35" s="126" t="s">
        <v>327</v>
      </c>
      <c r="I35" s="116" t="s">
        <v>997</v>
      </c>
      <c r="J35" s="19" t="s">
        <v>998</v>
      </c>
      <c r="K35" s="19" t="s">
        <v>468</v>
      </c>
      <c r="L35" s="7">
        <v>1</v>
      </c>
      <c r="M35" s="7" t="s">
        <v>999</v>
      </c>
      <c r="N35" s="270"/>
      <c r="O35" s="271"/>
      <c r="P35" s="271"/>
    </row>
    <row r="36" spans="1:16" ht="54.75" customHeight="1" thickBot="1" x14ac:dyDescent="0.25">
      <c r="A36" s="833"/>
      <c r="B36" s="833"/>
      <c r="C36" s="833"/>
      <c r="D36" s="833"/>
      <c r="E36" s="833"/>
      <c r="F36" s="833"/>
      <c r="G36" s="833"/>
      <c r="H36" s="127" t="s">
        <v>329</v>
      </c>
      <c r="I36" s="117" t="s">
        <v>1000</v>
      </c>
      <c r="J36" s="19" t="s">
        <v>998</v>
      </c>
      <c r="K36" s="19" t="s">
        <v>468</v>
      </c>
      <c r="L36" s="12">
        <v>1</v>
      </c>
      <c r="M36" s="12" t="s">
        <v>1001</v>
      </c>
      <c r="N36" s="270"/>
      <c r="O36" s="271"/>
      <c r="P36" s="271"/>
    </row>
    <row r="37" spans="1:16" ht="54.75" customHeight="1" thickBot="1" x14ac:dyDescent="0.25">
      <c r="A37" s="833"/>
      <c r="B37" s="833"/>
      <c r="C37" s="833"/>
      <c r="D37" s="833"/>
      <c r="E37" s="833"/>
      <c r="F37" s="833"/>
      <c r="G37" s="833"/>
      <c r="H37" s="126" t="s">
        <v>330</v>
      </c>
      <c r="I37" s="587" t="s">
        <v>1002</v>
      </c>
      <c r="J37" s="19" t="s">
        <v>1003</v>
      </c>
      <c r="K37" s="19" t="s">
        <v>468</v>
      </c>
      <c r="L37" s="12">
        <v>1</v>
      </c>
      <c r="M37" s="12" t="s">
        <v>1004</v>
      </c>
      <c r="N37" s="270"/>
      <c r="O37" s="271"/>
      <c r="P37" s="271"/>
    </row>
    <row r="38" spans="1:16" ht="54.75" customHeight="1" thickBot="1" x14ac:dyDescent="0.25">
      <c r="A38" s="833"/>
      <c r="B38" s="833"/>
      <c r="C38" s="833"/>
      <c r="D38" s="833"/>
      <c r="E38" s="833"/>
      <c r="F38" s="833"/>
      <c r="G38" s="833"/>
      <c r="H38" s="127" t="s">
        <v>331</v>
      </c>
      <c r="I38" s="117" t="s">
        <v>1005</v>
      </c>
      <c r="J38" s="19" t="s">
        <v>1003</v>
      </c>
      <c r="K38" s="19" t="s">
        <v>468</v>
      </c>
      <c r="L38" s="12">
        <v>1</v>
      </c>
      <c r="M38" s="12" t="s">
        <v>1006</v>
      </c>
      <c r="N38" s="270"/>
      <c r="O38" s="271"/>
      <c r="P38" s="271"/>
    </row>
    <row r="39" spans="1:16" ht="54.75" customHeight="1" thickBot="1" x14ac:dyDescent="0.25">
      <c r="A39" s="833"/>
      <c r="B39" s="833"/>
      <c r="C39" s="833"/>
      <c r="D39" s="833"/>
      <c r="E39" s="833"/>
      <c r="F39" s="833"/>
      <c r="G39" s="833"/>
      <c r="H39" s="129" t="s">
        <v>332</v>
      </c>
      <c r="I39" s="590" t="s">
        <v>1008</v>
      </c>
      <c r="J39" s="591"/>
      <c r="K39" s="76" t="s">
        <v>1009</v>
      </c>
      <c r="L39" s="77">
        <v>10</v>
      </c>
      <c r="M39" s="77" t="s">
        <v>1010</v>
      </c>
      <c r="N39" s="270"/>
      <c r="O39" s="271"/>
      <c r="P39" s="271"/>
    </row>
    <row r="40" spans="1:16" ht="54.75" customHeight="1" thickBot="1" x14ac:dyDescent="0.25">
      <c r="A40" s="832" t="s">
        <v>1025</v>
      </c>
      <c r="B40" s="832" t="s">
        <v>992</v>
      </c>
      <c r="C40" s="832" t="s">
        <v>21</v>
      </c>
      <c r="D40" s="832" t="s">
        <v>993</v>
      </c>
      <c r="E40" s="832" t="s">
        <v>892</v>
      </c>
      <c r="F40" s="832" t="s">
        <v>994</v>
      </c>
      <c r="G40" s="832" t="s">
        <v>1026</v>
      </c>
      <c r="H40" s="125">
        <v>1.6</v>
      </c>
      <c r="I40" s="5" t="s">
        <v>1017</v>
      </c>
      <c r="J40" s="5" t="s">
        <v>996</v>
      </c>
      <c r="K40" s="3"/>
      <c r="L40" s="108">
        <f>SUM(L41:L45)</f>
        <v>14</v>
      </c>
      <c r="M40" s="594" t="s">
        <v>1024</v>
      </c>
      <c r="N40" s="108">
        <v>150</v>
      </c>
      <c r="O40" s="108"/>
      <c r="P40" s="121">
        <v>100000000</v>
      </c>
    </row>
    <row r="41" spans="1:16" ht="54.75" customHeight="1" thickBot="1" x14ac:dyDescent="0.25">
      <c r="A41" s="833"/>
      <c r="B41" s="833"/>
      <c r="C41" s="833"/>
      <c r="D41" s="833"/>
      <c r="E41" s="833"/>
      <c r="F41" s="833"/>
      <c r="G41" s="833"/>
      <c r="H41" s="126" t="s">
        <v>340</v>
      </c>
      <c r="I41" s="116" t="s">
        <v>997</v>
      </c>
      <c r="J41" s="19" t="s">
        <v>998</v>
      </c>
      <c r="K41" s="19" t="s">
        <v>468</v>
      </c>
      <c r="L41" s="7">
        <v>1</v>
      </c>
      <c r="M41" s="7" t="s">
        <v>999</v>
      </c>
      <c r="N41" s="270"/>
      <c r="O41" s="271"/>
      <c r="P41" s="271"/>
    </row>
    <row r="42" spans="1:16" ht="54.75" customHeight="1" thickBot="1" x14ac:dyDescent="0.25">
      <c r="A42" s="833"/>
      <c r="B42" s="833"/>
      <c r="C42" s="833"/>
      <c r="D42" s="833"/>
      <c r="E42" s="833"/>
      <c r="F42" s="833"/>
      <c r="G42" s="833"/>
      <c r="H42" s="127" t="s">
        <v>912</v>
      </c>
      <c r="I42" s="117" t="s">
        <v>1000</v>
      </c>
      <c r="J42" s="19" t="s">
        <v>998</v>
      </c>
      <c r="K42" s="19" t="s">
        <v>468</v>
      </c>
      <c r="L42" s="12">
        <v>1</v>
      </c>
      <c r="M42" s="12" t="s">
        <v>1001</v>
      </c>
      <c r="N42" s="270"/>
      <c r="O42" s="271"/>
      <c r="P42" s="271"/>
    </row>
    <row r="43" spans="1:16" ht="54.75" customHeight="1" thickBot="1" x14ac:dyDescent="0.25">
      <c r="A43" s="833"/>
      <c r="B43" s="833"/>
      <c r="C43" s="833"/>
      <c r="D43" s="833"/>
      <c r="E43" s="833"/>
      <c r="F43" s="833"/>
      <c r="G43" s="833"/>
      <c r="H43" s="126" t="s">
        <v>342</v>
      </c>
      <c r="I43" s="587" t="s">
        <v>1002</v>
      </c>
      <c r="J43" s="19" t="s">
        <v>1003</v>
      </c>
      <c r="K43" s="19" t="s">
        <v>468</v>
      </c>
      <c r="L43" s="12">
        <v>1</v>
      </c>
      <c r="M43" s="12" t="s">
        <v>1004</v>
      </c>
      <c r="N43" s="270"/>
      <c r="O43" s="271"/>
      <c r="P43" s="271"/>
    </row>
    <row r="44" spans="1:16" ht="54.75" customHeight="1" thickBot="1" x14ac:dyDescent="0.25">
      <c r="A44" s="833"/>
      <c r="B44" s="833"/>
      <c r="C44" s="833"/>
      <c r="D44" s="833"/>
      <c r="E44" s="833"/>
      <c r="F44" s="833"/>
      <c r="G44" s="833"/>
      <c r="H44" s="127" t="s">
        <v>913</v>
      </c>
      <c r="I44" s="117" t="s">
        <v>1005</v>
      </c>
      <c r="J44" s="19" t="s">
        <v>1003</v>
      </c>
      <c r="K44" s="19" t="s">
        <v>468</v>
      </c>
      <c r="L44" s="12">
        <v>1</v>
      </c>
      <c r="M44" s="12" t="s">
        <v>1006</v>
      </c>
      <c r="N44" s="270"/>
      <c r="O44" s="271"/>
      <c r="P44" s="271"/>
    </row>
    <row r="45" spans="1:16" ht="54.75" customHeight="1" thickBot="1" x14ac:dyDescent="0.25">
      <c r="A45" s="833"/>
      <c r="B45" s="833"/>
      <c r="C45" s="833"/>
      <c r="D45" s="833"/>
      <c r="E45" s="833"/>
      <c r="F45" s="833"/>
      <c r="G45" s="833"/>
      <c r="H45" s="129" t="s">
        <v>344</v>
      </c>
      <c r="I45" s="588" t="s">
        <v>1008</v>
      </c>
      <c r="J45" s="305"/>
      <c r="K45" s="76" t="s">
        <v>1009</v>
      </c>
      <c r="L45" s="77">
        <v>10</v>
      </c>
      <c r="M45" s="77" t="s">
        <v>1010</v>
      </c>
      <c r="N45" s="270"/>
      <c r="O45" s="271"/>
      <c r="P45" s="271"/>
    </row>
    <row r="46" spans="1:16" ht="54.75" customHeight="1" thickBot="1" x14ac:dyDescent="0.25">
      <c r="A46" s="832" t="s">
        <v>1025</v>
      </c>
      <c r="B46" s="832" t="s">
        <v>992</v>
      </c>
      <c r="C46" s="832" t="s">
        <v>21</v>
      </c>
      <c r="D46" s="832" t="s">
        <v>993</v>
      </c>
      <c r="E46" s="832" t="s">
        <v>892</v>
      </c>
      <c r="F46" s="832" t="s">
        <v>994</v>
      </c>
      <c r="G46" s="832" t="s">
        <v>1026</v>
      </c>
      <c r="H46" s="537">
        <v>1.7</v>
      </c>
      <c r="I46" s="538" t="s">
        <v>1018</v>
      </c>
      <c r="J46" s="538" t="s">
        <v>996</v>
      </c>
      <c r="K46" s="538"/>
      <c r="L46" s="147">
        <f>SUM(L47:L51)</f>
        <v>14</v>
      </c>
      <c r="M46" s="595" t="s">
        <v>1023</v>
      </c>
      <c r="N46" s="108">
        <v>570</v>
      </c>
      <c r="O46" s="108"/>
      <c r="P46" s="121">
        <v>300000000</v>
      </c>
    </row>
    <row r="47" spans="1:16" ht="54.75" customHeight="1" thickBot="1" x14ac:dyDescent="0.25">
      <c r="A47" s="833"/>
      <c r="B47" s="833"/>
      <c r="C47" s="833"/>
      <c r="D47" s="833"/>
      <c r="E47" s="833"/>
      <c r="F47" s="833"/>
      <c r="G47" s="833"/>
      <c r="H47" s="166" t="s">
        <v>348</v>
      </c>
      <c r="I47" s="20" t="s">
        <v>997</v>
      </c>
      <c r="J47" s="20" t="s">
        <v>998</v>
      </c>
      <c r="K47" s="20" t="s">
        <v>468</v>
      </c>
      <c r="L47" s="12">
        <v>1</v>
      </c>
      <c r="M47" s="12" t="s">
        <v>999</v>
      </c>
      <c r="N47" s="270"/>
      <c r="O47" s="271"/>
      <c r="P47" s="271"/>
    </row>
    <row r="48" spans="1:16" ht="54.75" customHeight="1" thickBot="1" x14ac:dyDescent="0.25">
      <c r="A48" s="833"/>
      <c r="B48" s="833"/>
      <c r="C48" s="833"/>
      <c r="D48" s="833"/>
      <c r="E48" s="833"/>
      <c r="F48" s="833"/>
      <c r="G48" s="833"/>
      <c r="H48" s="166" t="s">
        <v>916</v>
      </c>
      <c r="I48" s="20" t="s">
        <v>1000</v>
      </c>
      <c r="J48" s="20" t="s">
        <v>998</v>
      </c>
      <c r="K48" s="20" t="s">
        <v>468</v>
      </c>
      <c r="L48" s="12">
        <v>1</v>
      </c>
      <c r="M48" s="12" t="s">
        <v>1001</v>
      </c>
      <c r="N48" s="270"/>
      <c r="O48" s="271"/>
      <c r="P48" s="271"/>
    </row>
    <row r="49" spans="1:16" ht="54.75" customHeight="1" thickBot="1" x14ac:dyDescent="0.25">
      <c r="A49" s="833"/>
      <c r="B49" s="833"/>
      <c r="C49" s="833"/>
      <c r="D49" s="833"/>
      <c r="E49" s="833"/>
      <c r="F49" s="833"/>
      <c r="G49" s="833"/>
      <c r="H49" s="166" t="s">
        <v>350</v>
      </c>
      <c r="I49" s="587" t="s">
        <v>1002</v>
      </c>
      <c r="J49" s="20" t="s">
        <v>1003</v>
      </c>
      <c r="K49" s="20" t="s">
        <v>468</v>
      </c>
      <c r="L49" s="12">
        <v>1</v>
      </c>
      <c r="M49" s="12" t="s">
        <v>1004</v>
      </c>
      <c r="N49" s="270"/>
      <c r="O49" s="271"/>
      <c r="P49" s="271"/>
    </row>
    <row r="50" spans="1:16" ht="54.75" customHeight="1" thickBot="1" x14ac:dyDescent="0.25">
      <c r="A50" s="833"/>
      <c r="B50" s="833"/>
      <c r="C50" s="833"/>
      <c r="D50" s="833"/>
      <c r="E50" s="833"/>
      <c r="F50" s="833"/>
      <c r="G50" s="833"/>
      <c r="H50" s="166" t="s">
        <v>351</v>
      </c>
      <c r="I50" s="20" t="s">
        <v>1005</v>
      </c>
      <c r="J50" s="20" t="s">
        <v>1003</v>
      </c>
      <c r="K50" s="20" t="s">
        <v>468</v>
      </c>
      <c r="L50" s="12">
        <v>1</v>
      </c>
      <c r="M50" s="12" t="s">
        <v>1006</v>
      </c>
      <c r="N50" s="270"/>
      <c r="O50" s="271"/>
      <c r="P50" s="271"/>
    </row>
    <row r="51" spans="1:16" ht="54.75" customHeight="1" thickBot="1" x14ac:dyDescent="0.25">
      <c r="A51" s="833"/>
      <c r="B51" s="833"/>
      <c r="C51" s="833"/>
      <c r="D51" s="833"/>
      <c r="E51" s="833"/>
      <c r="F51" s="833"/>
      <c r="G51" s="833"/>
      <c r="H51" s="166" t="s">
        <v>352</v>
      </c>
      <c r="I51" s="345" t="s">
        <v>1008</v>
      </c>
      <c r="J51" s="345"/>
      <c r="K51" s="20" t="s">
        <v>1009</v>
      </c>
      <c r="L51" s="12">
        <v>10</v>
      </c>
      <c r="M51" s="12" t="s">
        <v>1010</v>
      </c>
      <c r="N51" s="270"/>
      <c r="O51" s="271"/>
      <c r="P51" s="271"/>
    </row>
    <row r="52" spans="1:16" ht="54.75" customHeight="1" x14ac:dyDescent="0.2"/>
    <row r="53" spans="1:16" ht="54.75" customHeight="1" x14ac:dyDescent="0.2"/>
    <row r="54" spans="1:16" ht="54.75" customHeight="1" x14ac:dyDescent="0.2"/>
    <row r="55" spans="1:16" ht="54.75" customHeight="1" x14ac:dyDescent="0.2"/>
    <row r="56" spans="1:16" ht="54.75" customHeight="1" x14ac:dyDescent="0.2"/>
    <row r="57" spans="1:16" ht="54.75" customHeight="1" x14ac:dyDescent="0.2"/>
    <row r="58" spans="1:16" ht="54.75" customHeight="1" x14ac:dyDescent="0.2"/>
    <row r="59" spans="1:16" ht="54.75" customHeight="1" x14ac:dyDescent="0.2"/>
    <row r="60" spans="1:16" ht="54.75" customHeight="1" x14ac:dyDescent="0.2"/>
    <row r="61" spans="1:16" ht="54.75" customHeight="1" x14ac:dyDescent="0.2"/>
    <row r="62" spans="1:16" ht="54.75" customHeight="1" x14ac:dyDescent="0.2"/>
    <row r="63" spans="1:16" ht="54.75" customHeight="1" x14ac:dyDescent="0.2"/>
    <row r="64" spans="1:16" ht="54.75" customHeight="1" x14ac:dyDescent="0.2"/>
    <row r="65" ht="54.75" customHeight="1" x14ac:dyDescent="0.2"/>
    <row r="66" ht="54.75" customHeight="1" x14ac:dyDescent="0.2"/>
    <row r="67" ht="54.75" customHeight="1" x14ac:dyDescent="0.2"/>
    <row r="68" ht="54.75" customHeight="1" x14ac:dyDescent="0.2"/>
    <row r="69" ht="54.75" customHeight="1" x14ac:dyDescent="0.2"/>
    <row r="70" ht="54.75" customHeight="1" x14ac:dyDescent="0.2"/>
    <row r="71" ht="54.75" customHeight="1" x14ac:dyDescent="0.2"/>
    <row r="72" ht="54.75" customHeight="1" x14ac:dyDescent="0.2"/>
    <row r="73" ht="54.75" customHeight="1" x14ac:dyDescent="0.2"/>
    <row r="74" ht="54.75" customHeight="1" x14ac:dyDescent="0.2"/>
    <row r="75" ht="54.75" customHeight="1" x14ac:dyDescent="0.2"/>
    <row r="76" ht="54.75" customHeight="1" x14ac:dyDescent="0.2"/>
    <row r="77" ht="54.75" customHeight="1" x14ac:dyDescent="0.2"/>
    <row r="78" ht="54.75" customHeight="1" x14ac:dyDescent="0.2"/>
    <row r="79" ht="54.75" customHeight="1" x14ac:dyDescent="0.2"/>
    <row r="80" ht="54.75" customHeight="1" x14ac:dyDescent="0.2"/>
    <row r="81" ht="54.75" customHeight="1" x14ac:dyDescent="0.2"/>
    <row r="82" ht="54.75" customHeight="1" x14ac:dyDescent="0.2"/>
    <row r="83" ht="54.75" customHeight="1" x14ac:dyDescent="0.2"/>
    <row r="84" ht="54.75" customHeight="1" x14ac:dyDescent="0.2"/>
    <row r="85" ht="54.75" customHeight="1" x14ac:dyDescent="0.2"/>
    <row r="86" ht="54.75" customHeight="1" x14ac:dyDescent="0.2"/>
    <row r="87" ht="54.75" customHeight="1" x14ac:dyDescent="0.2"/>
    <row r="88" ht="54.75" customHeight="1" x14ac:dyDescent="0.2"/>
    <row r="89" ht="54.75" customHeight="1" x14ac:dyDescent="0.2"/>
    <row r="90" ht="54.75" customHeight="1" x14ac:dyDescent="0.2"/>
  </sheetData>
  <mergeCells count="70">
    <mergeCell ref="A6:F7"/>
    <mergeCell ref="G6:P7"/>
    <mergeCell ref="A8:A9"/>
    <mergeCell ref="B8:B9"/>
    <mergeCell ref="C8:C9"/>
    <mergeCell ref="D8:D9"/>
    <mergeCell ref="E8:E9"/>
    <mergeCell ref="F8:F9"/>
    <mergeCell ref="G8:G9"/>
    <mergeCell ref="F11:F15"/>
    <mergeCell ref="G11:G15"/>
    <mergeCell ref="N12:P15"/>
    <mergeCell ref="N8:N9"/>
    <mergeCell ref="O8:O9"/>
    <mergeCell ref="P8:P9"/>
    <mergeCell ref="H8:H9"/>
    <mergeCell ref="I8:I9"/>
    <mergeCell ref="J8:J9"/>
    <mergeCell ref="K8:K9"/>
    <mergeCell ref="L8:L9"/>
    <mergeCell ref="M8:M9"/>
    <mergeCell ref="A11:A15"/>
    <mergeCell ref="B11:B15"/>
    <mergeCell ref="C11:C15"/>
    <mergeCell ref="D11:D15"/>
    <mergeCell ref="E11:E15"/>
    <mergeCell ref="G16:G21"/>
    <mergeCell ref="N17:P21"/>
    <mergeCell ref="A1:P5"/>
    <mergeCell ref="G22:G27"/>
    <mergeCell ref="A22:A27"/>
    <mergeCell ref="B22:B27"/>
    <mergeCell ref="C22:C27"/>
    <mergeCell ref="D22:D27"/>
    <mergeCell ref="E22:E27"/>
    <mergeCell ref="F22:F27"/>
    <mergeCell ref="A16:A21"/>
    <mergeCell ref="B16:B21"/>
    <mergeCell ref="C16:C21"/>
    <mergeCell ref="D16:D21"/>
    <mergeCell ref="E16:E21"/>
    <mergeCell ref="F16:F21"/>
    <mergeCell ref="G28:G33"/>
    <mergeCell ref="A28:A33"/>
    <mergeCell ref="B28:B33"/>
    <mergeCell ref="C28:C33"/>
    <mergeCell ref="D28:D33"/>
    <mergeCell ref="E28:E33"/>
    <mergeCell ref="F28:F33"/>
    <mergeCell ref="G34:G39"/>
    <mergeCell ref="A34:A39"/>
    <mergeCell ref="B34:B39"/>
    <mergeCell ref="C34:C39"/>
    <mergeCell ref="D34:D39"/>
    <mergeCell ref="E34:E39"/>
    <mergeCell ref="F34:F39"/>
    <mergeCell ref="G40:G45"/>
    <mergeCell ref="A40:A45"/>
    <mergeCell ref="B40:B45"/>
    <mergeCell ref="C40:C45"/>
    <mergeCell ref="D40:D45"/>
    <mergeCell ref="E40:E45"/>
    <mergeCell ref="F40:F45"/>
    <mergeCell ref="G46:G51"/>
    <mergeCell ref="A46:A51"/>
    <mergeCell ref="B46:B51"/>
    <mergeCell ref="C46:C51"/>
    <mergeCell ref="D46:D51"/>
    <mergeCell ref="E46:E51"/>
    <mergeCell ref="F46:F51"/>
  </mergeCells>
  <printOptions horizontalCentered="1" verticalCentered="1"/>
  <pageMargins left="0.23622047244094491" right="0.23622047244094491" top="0.74803149606299213" bottom="0.74803149606299213" header="0.31496062992125984" footer="0.31496062992125984"/>
  <pageSetup scale="7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0"/>
  <sheetViews>
    <sheetView zoomScale="77" zoomScaleNormal="77" workbookViewId="0">
      <selection activeCell="D11" sqref="D11:D17"/>
    </sheetView>
  </sheetViews>
  <sheetFormatPr baseColWidth="10" defaultRowHeight="12.75" x14ac:dyDescent="0.2"/>
  <cols>
    <col min="3" max="3" width="17.140625" customWidth="1"/>
    <col min="9" max="9" width="24.28515625" customWidth="1"/>
    <col min="10" max="10" width="16.140625" customWidth="1"/>
    <col min="11" max="11" width="14.140625" customWidth="1"/>
    <col min="13" max="13" width="13.7109375" customWidth="1"/>
    <col min="14" max="14" width="13.5703125" customWidth="1"/>
    <col min="15" max="15" width="49.42578125" customWidth="1"/>
    <col min="16" max="16" width="13.5703125" customWidth="1"/>
  </cols>
  <sheetData>
    <row r="1" spans="1:17" x14ac:dyDescent="0.2">
      <c r="A1" s="600" t="s">
        <v>882</v>
      </c>
      <c r="B1" s="600"/>
      <c r="C1" s="600"/>
      <c r="D1" s="600"/>
      <c r="E1" s="600"/>
      <c r="F1" s="600"/>
      <c r="G1" s="600"/>
      <c r="H1" s="600"/>
      <c r="I1" s="600"/>
      <c r="J1" s="600"/>
      <c r="K1" s="600"/>
      <c r="L1" s="600"/>
      <c r="M1" s="600"/>
      <c r="N1" s="600"/>
      <c r="O1" s="600"/>
      <c r="P1" s="600"/>
      <c r="Q1" s="600"/>
    </row>
    <row r="2" spans="1:17" x14ac:dyDescent="0.2">
      <c r="A2" s="600"/>
      <c r="B2" s="600"/>
      <c r="C2" s="600"/>
      <c r="D2" s="600"/>
      <c r="E2" s="600"/>
      <c r="F2" s="600"/>
      <c r="G2" s="600"/>
      <c r="H2" s="600"/>
      <c r="I2" s="600"/>
      <c r="J2" s="600"/>
      <c r="K2" s="600"/>
      <c r="L2" s="600"/>
      <c r="M2" s="600"/>
      <c r="N2" s="600"/>
      <c r="O2" s="600"/>
      <c r="P2" s="600"/>
      <c r="Q2" s="600"/>
    </row>
    <row r="3" spans="1:17" x14ac:dyDescent="0.2">
      <c r="A3" s="600"/>
      <c r="B3" s="600"/>
      <c r="C3" s="600"/>
      <c r="D3" s="600"/>
      <c r="E3" s="600"/>
      <c r="F3" s="600"/>
      <c r="G3" s="600"/>
      <c r="H3" s="600"/>
      <c r="I3" s="600"/>
      <c r="J3" s="600"/>
      <c r="K3" s="600"/>
      <c r="L3" s="600"/>
      <c r="M3" s="600"/>
      <c r="N3" s="600"/>
      <c r="O3" s="600"/>
      <c r="P3" s="600"/>
      <c r="Q3" s="600"/>
    </row>
    <row r="4" spans="1:17" x14ac:dyDescent="0.2">
      <c r="A4" s="600"/>
      <c r="B4" s="600"/>
      <c r="C4" s="600"/>
      <c r="D4" s="600"/>
      <c r="E4" s="600"/>
      <c r="F4" s="600"/>
      <c r="G4" s="600"/>
      <c r="H4" s="600"/>
      <c r="I4" s="600"/>
      <c r="J4" s="600"/>
      <c r="K4" s="600"/>
      <c r="L4" s="600"/>
      <c r="M4" s="600"/>
      <c r="N4" s="600"/>
      <c r="O4" s="600"/>
      <c r="P4" s="600"/>
      <c r="Q4" s="600"/>
    </row>
    <row r="5" spans="1:17" ht="13.5" thickBot="1" x14ac:dyDescent="0.25">
      <c r="A5" s="600"/>
      <c r="B5" s="600"/>
      <c r="C5" s="600"/>
      <c r="D5" s="600"/>
      <c r="E5" s="600"/>
      <c r="F5" s="600"/>
      <c r="G5" s="600"/>
      <c r="H5" s="600"/>
      <c r="I5" s="600"/>
      <c r="J5" s="600"/>
      <c r="K5" s="600"/>
      <c r="L5" s="600"/>
      <c r="M5" s="600"/>
      <c r="N5" s="600"/>
      <c r="O5" s="600"/>
      <c r="P5" s="600"/>
      <c r="Q5" s="600"/>
    </row>
    <row r="6" spans="1:17" ht="13.5" thickTop="1" x14ac:dyDescent="0.2">
      <c r="A6" s="843" t="s">
        <v>12</v>
      </c>
      <c r="B6" s="844"/>
      <c r="C6" s="844"/>
      <c r="D6" s="844"/>
      <c r="E6" s="844"/>
      <c r="F6" s="844"/>
      <c r="G6" s="847" t="s">
        <v>41</v>
      </c>
      <c r="H6" s="848"/>
      <c r="I6" s="848"/>
      <c r="J6" s="848"/>
      <c r="K6" s="848"/>
      <c r="L6" s="848"/>
      <c r="M6" s="848"/>
      <c r="N6" s="848"/>
      <c r="O6" s="848"/>
      <c r="P6" s="848"/>
      <c r="Q6" s="848"/>
    </row>
    <row r="7" spans="1:17" x14ac:dyDescent="0.2">
      <c r="A7" s="845"/>
      <c r="B7" s="846"/>
      <c r="C7" s="846"/>
      <c r="D7" s="846"/>
      <c r="E7" s="846"/>
      <c r="F7" s="846"/>
      <c r="G7" s="849"/>
      <c r="H7" s="850"/>
      <c r="I7" s="850"/>
      <c r="J7" s="850"/>
      <c r="K7" s="850"/>
      <c r="L7" s="850"/>
      <c r="M7" s="850"/>
      <c r="N7" s="850"/>
      <c r="O7" s="850"/>
      <c r="P7" s="850"/>
      <c r="Q7" s="850"/>
    </row>
    <row r="8" spans="1:17" ht="27.75" customHeight="1" x14ac:dyDescent="0.2">
      <c r="A8" s="603" t="s">
        <v>25</v>
      </c>
      <c r="B8" s="634" t="s">
        <v>14</v>
      </c>
      <c r="C8" s="634" t="s">
        <v>13</v>
      </c>
      <c r="D8" s="634" t="s">
        <v>15</v>
      </c>
      <c r="E8" s="634" t="s">
        <v>26</v>
      </c>
      <c r="F8" s="634" t="s">
        <v>85</v>
      </c>
      <c r="G8" s="603" t="s">
        <v>16</v>
      </c>
      <c r="H8" s="675" t="s">
        <v>4</v>
      </c>
      <c r="I8" s="675" t="s">
        <v>23</v>
      </c>
      <c r="J8" s="675" t="s">
        <v>62</v>
      </c>
      <c r="K8" s="675" t="s">
        <v>38</v>
      </c>
      <c r="L8" s="643" t="s">
        <v>63</v>
      </c>
      <c r="M8" s="643" t="s">
        <v>83</v>
      </c>
      <c r="N8" s="643" t="s">
        <v>101</v>
      </c>
      <c r="O8" s="603" t="s">
        <v>66</v>
      </c>
      <c r="P8" s="643" t="s">
        <v>67</v>
      </c>
      <c r="Q8" s="603" t="s">
        <v>68</v>
      </c>
    </row>
    <row r="9" spans="1:17" ht="29.25" customHeight="1" x14ac:dyDescent="0.2">
      <c r="A9" s="603"/>
      <c r="B9" s="634"/>
      <c r="C9" s="634"/>
      <c r="D9" s="634"/>
      <c r="E9" s="634"/>
      <c r="F9" s="634"/>
      <c r="G9" s="603"/>
      <c r="H9" s="675"/>
      <c r="I9" s="675"/>
      <c r="J9" s="675"/>
      <c r="K9" s="675"/>
      <c r="L9" s="643"/>
      <c r="M9" s="643"/>
      <c r="N9" s="643"/>
      <c r="O9" s="603"/>
      <c r="P9" s="643"/>
      <c r="Q9" s="603"/>
    </row>
    <row r="10" spans="1:17" ht="54.75" customHeight="1" thickBot="1" x14ac:dyDescent="0.25">
      <c r="A10" s="94"/>
      <c r="B10" s="549"/>
      <c r="C10" s="549"/>
      <c r="D10" s="549"/>
      <c r="E10" s="550"/>
      <c r="F10" s="550"/>
      <c r="G10" s="547"/>
      <c r="H10" s="178">
        <v>1</v>
      </c>
      <c r="I10" s="115" t="s">
        <v>31</v>
      </c>
      <c r="J10" s="23"/>
      <c r="K10" s="23"/>
      <c r="L10" s="24">
        <f>+L11</f>
        <v>15</v>
      </c>
      <c r="M10" s="179"/>
      <c r="N10" s="24"/>
      <c r="O10" s="170">
        <f>+O11</f>
        <v>1116000000</v>
      </c>
      <c r="P10" s="24">
        <f>+P11</f>
        <v>344183154</v>
      </c>
      <c r="Q10" s="170">
        <f>+Q11</f>
        <v>0</v>
      </c>
    </row>
    <row r="11" spans="1:17" ht="54.75" customHeight="1" thickBot="1" x14ac:dyDescent="0.25">
      <c r="A11" s="854" t="s">
        <v>1027</v>
      </c>
      <c r="B11" s="835" t="s">
        <v>1028</v>
      </c>
      <c r="C11" s="835" t="s">
        <v>21</v>
      </c>
      <c r="D11" s="836" t="s">
        <v>993</v>
      </c>
      <c r="E11" s="835" t="s">
        <v>892</v>
      </c>
      <c r="F11" s="828" t="s">
        <v>1029</v>
      </c>
      <c r="G11" s="828" t="s">
        <v>1030</v>
      </c>
      <c r="H11" s="125">
        <v>1.1000000000000001</v>
      </c>
      <c r="I11" s="597" t="s">
        <v>1031</v>
      </c>
      <c r="J11" s="5" t="s">
        <v>1032</v>
      </c>
      <c r="K11" s="5"/>
      <c r="L11" s="6">
        <f>SUM(L12:L17)</f>
        <v>15</v>
      </c>
      <c r="M11" s="4"/>
      <c r="N11" s="6"/>
      <c r="O11" s="169">
        <v>1116000000</v>
      </c>
      <c r="P11" s="598">
        <v>344183154</v>
      </c>
      <c r="Q11" s="592"/>
    </row>
    <row r="12" spans="1:17" ht="54.75" customHeight="1" x14ac:dyDescent="0.2">
      <c r="A12" s="830"/>
      <c r="B12" s="835"/>
      <c r="C12" s="835"/>
      <c r="D12" s="836"/>
      <c r="E12" s="835"/>
      <c r="F12" s="828"/>
      <c r="G12" s="828"/>
      <c r="H12" s="126" t="s">
        <v>2</v>
      </c>
      <c r="I12" s="20" t="s">
        <v>1033</v>
      </c>
      <c r="J12" s="19" t="s">
        <v>1034</v>
      </c>
      <c r="K12" s="19" t="s">
        <v>17</v>
      </c>
      <c r="L12" s="7">
        <v>1</v>
      </c>
      <c r="M12" s="291" t="s">
        <v>1035</v>
      </c>
      <c r="N12" s="837" t="s">
        <v>84</v>
      </c>
      <c r="O12" s="838"/>
      <c r="P12" s="838"/>
      <c r="Q12" s="839"/>
    </row>
    <row r="13" spans="1:17" ht="54.75" customHeight="1" x14ac:dyDescent="0.2">
      <c r="A13" s="830"/>
      <c r="B13" s="835"/>
      <c r="C13" s="835"/>
      <c r="D13" s="836"/>
      <c r="E13" s="835"/>
      <c r="F13" s="828"/>
      <c r="G13" s="828"/>
      <c r="H13" s="127" t="s">
        <v>3</v>
      </c>
      <c r="I13" s="117" t="s">
        <v>1036</v>
      </c>
      <c r="J13" s="19" t="s">
        <v>1037</v>
      </c>
      <c r="K13" s="19" t="s">
        <v>17</v>
      </c>
      <c r="L13" s="7">
        <v>1</v>
      </c>
      <c r="M13" s="311" t="s">
        <v>1038</v>
      </c>
      <c r="N13" s="840"/>
      <c r="O13" s="841"/>
      <c r="P13" s="841"/>
      <c r="Q13" s="842"/>
    </row>
    <row r="14" spans="1:17" ht="54.75" customHeight="1" x14ac:dyDescent="0.2">
      <c r="A14" s="830"/>
      <c r="B14" s="835"/>
      <c r="C14" s="835"/>
      <c r="D14" s="836"/>
      <c r="E14" s="835"/>
      <c r="F14" s="828"/>
      <c r="G14" s="828"/>
      <c r="H14" s="127" t="s">
        <v>6</v>
      </c>
      <c r="I14" s="117" t="s">
        <v>1039</v>
      </c>
      <c r="J14" s="19" t="s">
        <v>1040</v>
      </c>
      <c r="K14" s="19" t="s">
        <v>17</v>
      </c>
      <c r="L14" s="12">
        <v>1</v>
      </c>
      <c r="M14" s="311" t="s">
        <v>1041</v>
      </c>
      <c r="N14" s="840"/>
      <c r="O14" s="841"/>
      <c r="P14" s="841"/>
      <c r="Q14" s="842"/>
    </row>
    <row r="15" spans="1:17" ht="54.75" customHeight="1" x14ac:dyDescent="0.2">
      <c r="A15" s="830"/>
      <c r="B15" s="835"/>
      <c r="C15" s="835"/>
      <c r="D15" s="836"/>
      <c r="E15" s="835"/>
      <c r="F15" s="828"/>
      <c r="G15" s="828"/>
      <c r="H15" s="126" t="s">
        <v>7</v>
      </c>
      <c r="I15" s="117" t="s">
        <v>1042</v>
      </c>
      <c r="J15" s="19" t="s">
        <v>1043</v>
      </c>
      <c r="K15" s="19" t="s">
        <v>17</v>
      </c>
      <c r="L15" s="12">
        <v>1</v>
      </c>
      <c r="M15" s="311" t="s">
        <v>1044</v>
      </c>
      <c r="N15" s="840"/>
      <c r="O15" s="841"/>
      <c r="P15" s="841"/>
      <c r="Q15" s="842"/>
    </row>
    <row r="16" spans="1:17" ht="54.75" customHeight="1" thickBot="1" x14ac:dyDescent="0.25">
      <c r="A16" s="830"/>
      <c r="B16" s="835"/>
      <c r="C16" s="835"/>
      <c r="D16" s="836"/>
      <c r="E16" s="835"/>
      <c r="F16" s="828"/>
      <c r="G16" s="828"/>
      <c r="H16" s="128" t="s">
        <v>40</v>
      </c>
      <c r="I16" s="117" t="s">
        <v>1045</v>
      </c>
      <c r="J16" s="19" t="s">
        <v>1046</v>
      </c>
      <c r="K16" s="19" t="s">
        <v>17</v>
      </c>
      <c r="L16" s="12">
        <v>1</v>
      </c>
      <c r="M16" s="311" t="s">
        <v>1047</v>
      </c>
      <c r="N16" s="270"/>
      <c r="O16" s="271"/>
      <c r="P16" s="271"/>
      <c r="Q16" s="271"/>
    </row>
    <row r="17" spans="1:17" ht="54.75" customHeight="1" thickBot="1" x14ac:dyDescent="0.25">
      <c r="A17" s="830"/>
      <c r="B17" s="855"/>
      <c r="C17" s="855"/>
      <c r="D17" s="856"/>
      <c r="E17" s="855"/>
      <c r="F17" s="857"/>
      <c r="G17" s="857"/>
      <c r="H17" s="129" t="s">
        <v>968</v>
      </c>
      <c r="I17" s="118" t="s">
        <v>1048</v>
      </c>
      <c r="J17" s="19" t="s">
        <v>1049</v>
      </c>
      <c r="K17" s="19" t="s">
        <v>612</v>
      </c>
      <c r="L17" s="77">
        <v>10</v>
      </c>
      <c r="M17" s="324" t="s">
        <v>1050</v>
      </c>
      <c r="N17" s="270"/>
      <c r="O17" s="271"/>
      <c r="P17" s="271"/>
      <c r="Q17" s="271"/>
    </row>
    <row r="18" spans="1:17" ht="54.75" customHeight="1" thickBot="1" x14ac:dyDescent="0.25">
      <c r="A18" s="599"/>
      <c r="B18" s="599"/>
      <c r="C18" s="599"/>
      <c r="D18" s="599"/>
      <c r="E18" s="599"/>
      <c r="F18" s="599"/>
      <c r="G18" s="599"/>
      <c r="H18" s="130">
        <v>2</v>
      </c>
      <c r="I18" s="120" t="s">
        <v>30</v>
      </c>
      <c r="J18" s="43"/>
      <c r="K18" s="43"/>
      <c r="L18" s="44"/>
      <c r="M18" s="109">
        <f>+M19+M27</f>
        <v>2</v>
      </c>
      <c r="N18" s="109"/>
      <c r="O18" s="109">
        <f>+O19+O27</f>
        <v>0</v>
      </c>
      <c r="P18" s="44"/>
      <c r="Q18" s="122">
        <f>+Q19+Q27</f>
        <v>0</v>
      </c>
    </row>
    <row r="19" spans="1:17" ht="54.75" customHeight="1" thickBot="1" x14ac:dyDescent="0.25">
      <c r="A19" s="681" t="s">
        <v>1027</v>
      </c>
      <c r="B19" s="681" t="s">
        <v>1028</v>
      </c>
      <c r="C19" s="681" t="s">
        <v>21</v>
      </c>
      <c r="D19" s="681" t="s">
        <v>993</v>
      </c>
      <c r="E19" s="681" t="s">
        <v>892</v>
      </c>
      <c r="F19" s="681"/>
      <c r="G19" s="681" t="s">
        <v>1030</v>
      </c>
      <c r="H19" s="125">
        <v>2.1</v>
      </c>
      <c r="I19" s="119" t="s">
        <v>1051</v>
      </c>
      <c r="J19" s="3" t="s">
        <v>1052</v>
      </c>
      <c r="K19" s="3" t="s">
        <v>1053</v>
      </c>
      <c r="L19" s="4">
        <f>SUM(L20:L20)</f>
        <v>1</v>
      </c>
      <c r="M19" s="108">
        <v>1</v>
      </c>
      <c r="N19" s="108"/>
      <c r="O19" s="108"/>
      <c r="P19" s="4"/>
      <c r="Q19" s="123"/>
    </row>
    <row r="20" spans="1:17" ht="54.75" customHeight="1" thickBot="1" x14ac:dyDescent="0.25">
      <c r="A20" s="851"/>
      <c r="B20" s="851"/>
      <c r="C20" s="851"/>
      <c r="D20" s="851"/>
      <c r="E20" s="851"/>
      <c r="F20" s="851"/>
      <c r="G20" s="851"/>
      <c r="H20" s="127" t="s">
        <v>8</v>
      </c>
      <c r="I20" s="117" t="s">
        <v>1054</v>
      </c>
      <c r="J20" s="20" t="s">
        <v>1055</v>
      </c>
      <c r="K20" s="20" t="s">
        <v>1053</v>
      </c>
      <c r="L20" s="12">
        <v>1</v>
      </c>
      <c r="M20" s="12" t="s">
        <v>0</v>
      </c>
      <c r="N20" s="702" t="s">
        <v>84</v>
      </c>
      <c r="O20" s="703"/>
      <c r="P20" s="703"/>
      <c r="Q20" s="704"/>
    </row>
    <row r="21" spans="1:17" ht="54.75" customHeight="1" thickBot="1" x14ac:dyDescent="0.25">
      <c r="A21" s="681" t="s">
        <v>1027</v>
      </c>
      <c r="B21" s="681" t="s">
        <v>1028</v>
      </c>
      <c r="C21" s="681" t="s">
        <v>21</v>
      </c>
      <c r="D21" s="681" t="s">
        <v>993</v>
      </c>
      <c r="E21" s="681" t="s">
        <v>892</v>
      </c>
      <c r="F21" s="681"/>
      <c r="G21" s="681" t="s">
        <v>1030</v>
      </c>
      <c r="H21" s="125">
        <v>2.2000000000000002</v>
      </c>
      <c r="I21" s="119" t="s">
        <v>1056</v>
      </c>
      <c r="J21" s="3" t="s">
        <v>1057</v>
      </c>
      <c r="K21" s="3" t="s">
        <v>1053</v>
      </c>
      <c r="L21" s="4">
        <f>SUM(L22:L28)</f>
        <v>15</v>
      </c>
      <c r="M21" s="108">
        <v>1</v>
      </c>
      <c r="N21" s="108"/>
      <c r="O21" s="108"/>
      <c r="P21" s="4"/>
      <c r="Q21" s="123"/>
    </row>
    <row r="22" spans="1:17" ht="54.75" customHeight="1" thickBot="1" x14ac:dyDescent="0.25">
      <c r="A22" s="851"/>
      <c r="B22" s="851"/>
      <c r="C22" s="851"/>
      <c r="D22" s="851"/>
      <c r="E22" s="851"/>
      <c r="F22" s="851"/>
      <c r="G22" s="851"/>
      <c r="H22" s="127" t="s">
        <v>53</v>
      </c>
      <c r="I22" s="117" t="s">
        <v>1058</v>
      </c>
      <c r="J22" s="20" t="s">
        <v>1059</v>
      </c>
      <c r="K22" s="20" t="s">
        <v>1053</v>
      </c>
      <c r="L22" s="12">
        <v>1</v>
      </c>
      <c r="M22" s="12" t="s">
        <v>0</v>
      </c>
      <c r="N22" s="528"/>
      <c r="O22" s="529"/>
      <c r="P22" s="529"/>
      <c r="Q22" s="529"/>
    </row>
    <row r="23" spans="1:17" ht="54.75" customHeight="1" thickBot="1" x14ac:dyDescent="0.25">
      <c r="A23" s="681" t="s">
        <v>1027</v>
      </c>
      <c r="B23" s="681" t="s">
        <v>1028</v>
      </c>
      <c r="C23" s="681" t="s">
        <v>21</v>
      </c>
      <c r="D23" s="681" t="s">
        <v>993</v>
      </c>
      <c r="E23" s="681" t="s">
        <v>892</v>
      </c>
      <c r="F23" s="681"/>
      <c r="G23" s="681" t="s">
        <v>1030</v>
      </c>
      <c r="H23" s="125">
        <v>2.2999999999999998</v>
      </c>
      <c r="I23" s="119" t="s">
        <v>1060</v>
      </c>
      <c r="J23" s="3" t="s">
        <v>1052</v>
      </c>
      <c r="K23" s="3" t="s">
        <v>1053</v>
      </c>
      <c r="L23" s="4">
        <f>SUM(L24:L28)</f>
        <v>7</v>
      </c>
      <c r="M23" s="108">
        <v>1</v>
      </c>
      <c r="N23" s="108"/>
      <c r="O23" s="108"/>
      <c r="P23" s="4"/>
      <c r="Q23" s="123"/>
    </row>
    <row r="24" spans="1:17" ht="54.75" customHeight="1" thickBot="1" x14ac:dyDescent="0.25">
      <c r="A24" s="851"/>
      <c r="B24" s="851"/>
      <c r="C24" s="851"/>
      <c r="D24" s="851"/>
      <c r="E24" s="851"/>
      <c r="F24" s="851"/>
      <c r="G24" s="851"/>
      <c r="H24" s="127" t="s">
        <v>582</v>
      </c>
      <c r="I24" s="117" t="s">
        <v>1061</v>
      </c>
      <c r="J24" s="20" t="s">
        <v>1062</v>
      </c>
      <c r="K24" s="20" t="s">
        <v>1053</v>
      </c>
      <c r="L24" s="12">
        <v>1</v>
      </c>
      <c r="M24" s="12" t="s">
        <v>0</v>
      </c>
      <c r="N24" s="528"/>
      <c r="O24" s="529"/>
      <c r="P24" s="529"/>
      <c r="Q24" s="529"/>
    </row>
    <row r="25" spans="1:17" ht="54.75" customHeight="1" thickBot="1" x14ac:dyDescent="0.25">
      <c r="A25" s="681" t="s">
        <v>1027</v>
      </c>
      <c r="B25" s="681" t="s">
        <v>1028</v>
      </c>
      <c r="C25" s="681" t="s">
        <v>21</v>
      </c>
      <c r="D25" s="681" t="s">
        <v>993</v>
      </c>
      <c r="E25" s="681" t="s">
        <v>892</v>
      </c>
      <c r="F25" s="681"/>
      <c r="G25" s="681" t="s">
        <v>1030</v>
      </c>
      <c r="H25" s="125">
        <v>2.4</v>
      </c>
      <c r="I25" s="119" t="s">
        <v>1063</v>
      </c>
      <c r="J25" s="3" t="s">
        <v>1064</v>
      </c>
      <c r="K25" s="3" t="s">
        <v>1053</v>
      </c>
      <c r="L25" s="4">
        <f>SUM(L26:L28)</f>
        <v>3</v>
      </c>
      <c r="M25" s="108">
        <v>1</v>
      </c>
      <c r="N25" s="108"/>
      <c r="O25" s="108"/>
      <c r="P25" s="4"/>
      <c r="Q25" s="123"/>
    </row>
    <row r="26" spans="1:17" ht="54.75" customHeight="1" thickBot="1" x14ac:dyDescent="0.25">
      <c r="A26" s="851"/>
      <c r="B26" s="851"/>
      <c r="C26" s="851"/>
      <c r="D26" s="851"/>
      <c r="E26" s="851"/>
      <c r="F26" s="851"/>
      <c r="G26" s="851"/>
      <c r="H26" s="127" t="s">
        <v>593</v>
      </c>
      <c r="I26" s="117" t="s">
        <v>1065</v>
      </c>
      <c r="J26" s="20"/>
      <c r="K26" s="20" t="s">
        <v>1053</v>
      </c>
      <c r="L26" s="12">
        <v>1</v>
      </c>
      <c r="M26" s="12" t="s">
        <v>0</v>
      </c>
      <c r="N26" s="528"/>
      <c r="O26" s="529"/>
      <c r="P26" s="529"/>
      <c r="Q26" s="529"/>
    </row>
    <row r="27" spans="1:17" ht="54.75" customHeight="1" thickBot="1" x14ac:dyDescent="0.25">
      <c r="A27" s="681" t="s">
        <v>1027</v>
      </c>
      <c r="B27" s="681" t="s">
        <v>1028</v>
      </c>
      <c r="C27" s="681" t="s">
        <v>21</v>
      </c>
      <c r="D27" s="681" t="s">
        <v>993</v>
      </c>
      <c r="E27" s="681" t="s">
        <v>892</v>
      </c>
      <c r="F27" s="681"/>
      <c r="G27" s="681" t="s">
        <v>1030</v>
      </c>
      <c r="H27" s="125">
        <v>2.5</v>
      </c>
      <c r="I27" s="119" t="s">
        <v>1066</v>
      </c>
      <c r="J27" s="3" t="s">
        <v>1067</v>
      </c>
      <c r="K27" s="3" t="s">
        <v>1053</v>
      </c>
      <c r="L27" s="4">
        <v>1</v>
      </c>
      <c r="M27" s="108">
        <v>1</v>
      </c>
      <c r="N27" s="108"/>
      <c r="O27" s="108"/>
      <c r="P27" s="4"/>
      <c r="Q27" s="75"/>
    </row>
    <row r="28" spans="1:17" ht="54.75" customHeight="1" x14ac:dyDescent="0.2">
      <c r="A28" s="851"/>
      <c r="B28" s="851"/>
      <c r="C28" s="851"/>
      <c r="D28" s="851"/>
      <c r="E28" s="851"/>
      <c r="F28" s="851"/>
      <c r="G28" s="851"/>
      <c r="H28" s="131" t="s">
        <v>607</v>
      </c>
      <c r="I28" s="93" t="s">
        <v>1068</v>
      </c>
      <c r="J28" s="20" t="s">
        <v>1059</v>
      </c>
      <c r="K28" s="20" t="s">
        <v>1053</v>
      </c>
      <c r="L28" s="12">
        <v>1</v>
      </c>
      <c r="M28" s="12" t="s">
        <v>0</v>
      </c>
      <c r="N28" s="837" t="s">
        <v>84</v>
      </c>
      <c r="O28" s="852"/>
      <c r="P28" s="852"/>
      <c r="Q28" s="853"/>
    </row>
    <row r="29" spans="1:17" ht="54.75" customHeight="1" x14ac:dyDescent="0.2"/>
    <row r="30" spans="1:17" ht="54.75" customHeight="1" x14ac:dyDescent="0.2"/>
    <row r="31" spans="1:17" ht="54.75" customHeight="1" x14ac:dyDescent="0.2"/>
    <row r="32" spans="1:17" ht="54.75" customHeight="1" x14ac:dyDescent="0.2"/>
    <row r="33" ht="54.75" customHeight="1" x14ac:dyDescent="0.2"/>
    <row r="34" ht="54.75" customHeight="1" x14ac:dyDescent="0.2"/>
    <row r="35" ht="54.75" customHeight="1" x14ac:dyDescent="0.2"/>
    <row r="36" ht="54.75" customHeight="1" x14ac:dyDescent="0.2"/>
    <row r="37" ht="54.75" customHeight="1" x14ac:dyDescent="0.2"/>
    <row r="38" ht="54.75" customHeight="1" x14ac:dyDescent="0.2"/>
    <row r="39" ht="54.75" customHeight="1" x14ac:dyDescent="0.2"/>
    <row r="40" ht="54.75" customHeight="1" x14ac:dyDescent="0.2"/>
    <row r="41" ht="54.75" customHeight="1" x14ac:dyDescent="0.2"/>
    <row r="42" ht="54.75" customHeight="1" x14ac:dyDescent="0.2"/>
    <row r="43" ht="54.75" customHeight="1" x14ac:dyDescent="0.2"/>
    <row r="44" ht="54.75" customHeight="1" x14ac:dyDescent="0.2"/>
    <row r="45" ht="54.75" customHeight="1" x14ac:dyDescent="0.2"/>
    <row r="46" ht="54.75" customHeight="1" x14ac:dyDescent="0.2"/>
    <row r="47" ht="54.75" customHeight="1" x14ac:dyDescent="0.2"/>
    <row r="48" ht="54.75" customHeight="1" x14ac:dyDescent="0.2"/>
    <row r="49" ht="54.75" customHeight="1" x14ac:dyDescent="0.2"/>
    <row r="50" ht="54.75" customHeight="1" x14ac:dyDescent="0.2"/>
    <row r="51" ht="54.75" customHeight="1" x14ac:dyDescent="0.2"/>
    <row r="52" ht="54.75" customHeight="1" x14ac:dyDescent="0.2"/>
    <row r="53" ht="54.75" customHeight="1" x14ac:dyDescent="0.2"/>
    <row r="54" ht="54.75" customHeight="1" x14ac:dyDescent="0.2"/>
    <row r="55" ht="54.75" customHeight="1" x14ac:dyDescent="0.2"/>
    <row r="56" ht="54.75" customHeight="1" x14ac:dyDescent="0.2"/>
    <row r="57" ht="54.75" customHeight="1" x14ac:dyDescent="0.2"/>
    <row r="58" ht="54.75" customHeight="1" x14ac:dyDescent="0.2"/>
    <row r="59" ht="54.75" customHeight="1" x14ac:dyDescent="0.2"/>
    <row r="60" ht="54.75" customHeight="1" x14ac:dyDescent="0.2"/>
    <row r="61" ht="54.75" customHeight="1" x14ac:dyDescent="0.2"/>
    <row r="62" ht="54.75" customHeight="1" x14ac:dyDescent="0.2"/>
    <row r="63" ht="54.75" customHeight="1" x14ac:dyDescent="0.2"/>
    <row r="64" ht="54.75" customHeight="1" x14ac:dyDescent="0.2"/>
    <row r="65" ht="54.75" customHeight="1" x14ac:dyDescent="0.2"/>
    <row r="66" ht="54.75" customHeight="1" x14ac:dyDescent="0.2"/>
    <row r="67" ht="54.75" customHeight="1" x14ac:dyDescent="0.2"/>
    <row r="68" ht="54.75" customHeight="1" x14ac:dyDescent="0.2"/>
    <row r="69" ht="54.75" customHeight="1" x14ac:dyDescent="0.2"/>
    <row r="70" ht="54.75" customHeight="1" x14ac:dyDescent="0.2"/>
    <row r="71" ht="54.75" customHeight="1" x14ac:dyDescent="0.2"/>
    <row r="72" ht="54.75" customHeight="1" x14ac:dyDescent="0.2"/>
    <row r="73" ht="54.75" customHeight="1" x14ac:dyDescent="0.2"/>
    <row r="74" ht="54.75" customHeight="1" x14ac:dyDescent="0.2"/>
    <row r="75" ht="54.75" customHeight="1" x14ac:dyDescent="0.2"/>
    <row r="76" ht="54.75" customHeight="1" x14ac:dyDescent="0.2"/>
    <row r="77" ht="54.75" customHeight="1" x14ac:dyDescent="0.2"/>
    <row r="78" ht="54.75" customHeight="1" x14ac:dyDescent="0.2"/>
    <row r="79" ht="54.75" customHeight="1" x14ac:dyDescent="0.2"/>
    <row r="80" ht="54.75" customHeight="1" x14ac:dyDescent="0.2"/>
    <row r="81" ht="54.75" customHeight="1" x14ac:dyDescent="0.2"/>
    <row r="82" ht="54.75" customHeight="1" x14ac:dyDescent="0.2"/>
    <row r="83" ht="54.75" customHeight="1" x14ac:dyDescent="0.2"/>
    <row r="84" ht="54.75" customHeight="1" x14ac:dyDescent="0.2"/>
    <row r="85" ht="54.75" customHeight="1" x14ac:dyDescent="0.2"/>
    <row r="86" ht="54.75" customHeight="1" x14ac:dyDescent="0.2"/>
    <row r="87" ht="54.75" customHeight="1" x14ac:dyDescent="0.2"/>
    <row r="88" ht="54.75" customHeight="1" x14ac:dyDescent="0.2"/>
    <row r="89" ht="54.75" customHeight="1" x14ac:dyDescent="0.2"/>
    <row r="90" ht="54.75" customHeight="1" x14ac:dyDescent="0.2"/>
  </sheetData>
  <mergeCells count="65">
    <mergeCell ref="A6:F7"/>
    <mergeCell ref="G6:Q7"/>
    <mergeCell ref="A8:A9"/>
    <mergeCell ref="B8:B9"/>
    <mergeCell ref="C8:C9"/>
    <mergeCell ref="D8:D9"/>
    <mergeCell ref="E8:E9"/>
    <mergeCell ref="F8:F9"/>
    <mergeCell ref="G8:G9"/>
    <mergeCell ref="F11:F17"/>
    <mergeCell ref="G11:G17"/>
    <mergeCell ref="N12:Q15"/>
    <mergeCell ref="N8:N9"/>
    <mergeCell ref="O8:O9"/>
    <mergeCell ref="P8:P9"/>
    <mergeCell ref="Q8:Q9"/>
    <mergeCell ref="H8:H9"/>
    <mergeCell ref="I8:I9"/>
    <mergeCell ref="J8:J9"/>
    <mergeCell ref="K8:K9"/>
    <mergeCell ref="L8:L9"/>
    <mergeCell ref="M8:M9"/>
    <mergeCell ref="A11:A17"/>
    <mergeCell ref="B11:B17"/>
    <mergeCell ref="C11:C17"/>
    <mergeCell ref="D11:D17"/>
    <mergeCell ref="E11:E17"/>
    <mergeCell ref="G19:G20"/>
    <mergeCell ref="E27:E28"/>
    <mergeCell ref="G27:G28"/>
    <mergeCell ref="N20:Q20"/>
    <mergeCell ref="N28:Q28"/>
    <mergeCell ref="G21:G22"/>
    <mergeCell ref="A21:A22"/>
    <mergeCell ref="B21:B22"/>
    <mergeCell ref="C21:C22"/>
    <mergeCell ref="D21:D22"/>
    <mergeCell ref="F23:F24"/>
    <mergeCell ref="A19:A20"/>
    <mergeCell ref="B19:B20"/>
    <mergeCell ref="C19:C20"/>
    <mergeCell ref="D19:D20"/>
    <mergeCell ref="F19:F20"/>
    <mergeCell ref="E19:E20"/>
    <mergeCell ref="A1:Q5"/>
    <mergeCell ref="G25:G26"/>
    <mergeCell ref="A25:A26"/>
    <mergeCell ref="B25:B26"/>
    <mergeCell ref="C25:C26"/>
    <mergeCell ref="D25:D26"/>
    <mergeCell ref="E25:E26"/>
    <mergeCell ref="F25:F26"/>
    <mergeCell ref="E21:E22"/>
    <mergeCell ref="F21:F22"/>
    <mergeCell ref="G23:G24"/>
    <mergeCell ref="A23:A24"/>
    <mergeCell ref="B23:B24"/>
    <mergeCell ref="C23:C24"/>
    <mergeCell ref="D23:D24"/>
    <mergeCell ref="E23:E24"/>
    <mergeCell ref="A27:A28"/>
    <mergeCell ref="B27:B28"/>
    <mergeCell ref="C27:C28"/>
    <mergeCell ref="D27:D28"/>
    <mergeCell ref="F27:F28"/>
  </mergeCells>
  <printOptions horizontalCentered="1" verticalCentered="1"/>
  <pageMargins left="0.23622047244094491" right="0.23622047244094491" top="0.74803149606299213" bottom="0.74803149606299213" header="0.31496062992125984" footer="0.31496062992125984"/>
  <pageSetup scale="7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UDAE</vt:lpstr>
      <vt:lpstr>INFRAESTRUCTURA </vt:lpstr>
      <vt:lpstr>EJRLB</vt:lpstr>
      <vt:lpstr>INFORMATICA </vt:lpstr>
      <vt:lpstr>CENDOJ </vt:lpstr>
      <vt:lpstr>RRHH </vt:lpstr>
      <vt:lpstr>URNA </vt:lpstr>
      <vt:lpstr>EJRLB!Área_de_impresión</vt:lpstr>
      <vt:lpstr>'INFRAESTRUCTURA '!Área_de_impresión</vt:lpstr>
      <vt:lpstr>UDAE!Área_de_impresión</vt:lpstr>
      <vt:lpstr>'CENDOJ '!Títulos_a_imprimir</vt:lpstr>
      <vt:lpstr>'INFORMATICA '!Títulos_a_imprimir</vt:lpstr>
      <vt:lpstr>'RRHH '!Títulos_a_imprimir</vt:lpstr>
      <vt:lpstr>UDAE!Títulos_a_imprimir</vt:lpstr>
      <vt:lpstr>'URNA '!Títulos_a_imprimir</vt:lpstr>
    </vt:vector>
  </TitlesOfParts>
  <Company>CONSEJO SUPERIOR DE LA JUDIC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consejo superior</cp:lastModifiedBy>
  <cp:lastPrinted>2019-07-23T16:41:58Z</cp:lastPrinted>
  <dcterms:created xsi:type="dcterms:W3CDTF">2010-08-13T20:52:34Z</dcterms:created>
  <dcterms:modified xsi:type="dcterms:W3CDTF">2019-07-23T16:42:07Z</dcterms:modified>
</cp:coreProperties>
</file>