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5480" windowHeight="8460" activeTab="0"/>
  </bookViews>
  <sheets>
    <sheet name="GESTION HUM" sheetId="1" r:id="rId1"/>
    <sheet name="GESTION TEC" sheetId="2" r:id="rId2"/>
    <sheet name="SGSST" sheetId="3" r:id="rId3"/>
    <sheet name="SEGURIDAD" sheetId="4" r:id="rId4"/>
    <sheet name="ADQ BYS 2016" sheetId="5" r:id="rId5"/>
    <sheet name="AUDIT INTERNA" sheetId="6" r:id="rId6"/>
    <sheet name="COMUNICACION" sheetId="7" r:id="rId7"/>
    <sheet name="FORMACION JUD" sheetId="8" r:id="rId8"/>
    <sheet name="GESTION DOC" sheetId="9" r:id="rId9"/>
    <sheet name="GESTION FIN" sheetId="10" r:id="rId10"/>
    <sheet name="ESTADISTICA" sheetId="11" r:id="rId11"/>
    <sheet name="MEJORAM INFRA" sheetId="12" r:id="rId12"/>
    <sheet name="PLAN ESTRATEG" sheetId="13" r:id="rId13"/>
    <sheet name="REGISTRO ABOG" sheetId="14" r:id="rId14"/>
    <sheet name="REORDENAMIENTO JUD" sheetId="15" r:id="rId15"/>
    <sheet name="ADMIN CARRERA J" sheetId="16" r:id="rId16"/>
    <sheet name="ASISTENCIA LEG III" sheetId="17" r:id="rId17"/>
    <sheet name="ASISTENCIA LEG IV" sheetId="18" r:id="rId18"/>
    <sheet name="MEJORAMIENTO SISTEMA" sheetId="19" r:id="rId19"/>
  </sheets>
  <definedNames/>
  <calcPr fullCalcOnLoad="1"/>
</workbook>
</file>

<file path=xl/sharedStrings.xml><?xml version="1.0" encoding="utf-8"?>
<sst xmlns="http://schemas.openxmlformats.org/spreadsheetml/2006/main" count="1261" uniqueCount="428">
  <si>
    <t>Actividades de Capacitación realizadas PEREIRA</t>
  </si>
  <si>
    <t>Medir el cumplimiento en la ejecución de las actividades de Capacitación en competencias desarrolladas</t>
  </si>
  <si>
    <t>Variable</t>
  </si>
  <si>
    <t>Avance programado de planes y programas PEREIRA</t>
  </si>
  <si>
    <t>Calcular el Cumplimiento de los planes y programas de Gestión Humama</t>
  </si>
  <si>
    <t>Avance real de planes y programas PEREIRA</t>
  </si>
  <si>
    <t>Calcular el cumplimiento de los planes y programas de Gestión Humana</t>
  </si>
  <si>
    <t>Cobertura de los planes y programas para el desarrollo de competencias PEREIRA</t>
  </si>
  <si>
    <t>Indicador</t>
  </si>
  <si>
    <t>Cumplimiento de los planes y programas de Gestión Humana PEREIRA</t>
  </si>
  <si>
    <t>Cumplimiento de los planes y programas para el desarrollo de competencias PEREIRA</t>
  </si>
  <si>
    <t>Medir el cumplimiento en la ejecución de las actividades de Capacitación en competencias desarrolladas por la Entidad</t>
  </si>
  <si>
    <t>Eficacia de las acciones tomadas para el desarrollo de competencias PEREIRA</t>
  </si>
  <si>
    <t>Evaluar las acciones tomadas para el desarrollo de competencias en términos del impacto en la eficacia, eficiencia y efectividad del Sistema Integrado de Gestión de la Calidad</t>
  </si>
  <si>
    <t>Calcular la diferencia entre el costo proyectado y el pagado.</t>
  </si>
  <si>
    <t>Calcular el Grado de Participación en los Programas de Bienestar Social</t>
  </si>
  <si>
    <t>Nivel de satisfacción del Cliente Interno respecto a las Actividades del proceso de Gestión Humana PEREIRA</t>
  </si>
  <si>
    <t>Calcular Nivel de satisfacción del Cliente Interno respecto a las Actividades</t>
  </si>
  <si>
    <t>No. Encuestas evaluadas igual o superior de bueno PEREIRA</t>
  </si>
  <si>
    <t>Medir las Encuestas evaluadas igual o superior de bueno</t>
  </si>
  <si>
    <t>No. Total de empleados asistentes PEREIRA</t>
  </si>
  <si>
    <t>No. Total de empleados esperados PEREIRA</t>
  </si>
  <si>
    <t>No. Total de encuestas PEREIRA</t>
  </si>
  <si>
    <t>Medir el No. Total de encuestas</t>
  </si>
  <si>
    <t>No. Total servidores diagnosticados en competencias PEREIRA</t>
  </si>
  <si>
    <t>Número total de actividades de capacitación programadas PEREIRA</t>
  </si>
  <si>
    <t>N° de personas que adquirieron la competencia PEREIRA</t>
  </si>
  <si>
    <t>Registrar personas adquirieron la competencia</t>
  </si>
  <si>
    <t>Personas que no cumplian con la competencia PEREIRA</t>
  </si>
  <si>
    <t>Medir Personas que no cumplian con la competencia</t>
  </si>
  <si>
    <t>Reclamos Justificados del Cliente Interno para el Pago de Nómina y Prestaciones Sociales PEREIRA</t>
  </si>
  <si>
    <t>Calcular los Reclamos Justificados del Cliente Interno para el Pago de Nómina y Prestaciones Sociales</t>
  </si>
  <si>
    <t>Reclamos justificados del Cliente Interno PEREIRA</t>
  </si>
  <si>
    <t>Servidores asistentes a capacitación PEREIRA</t>
  </si>
  <si>
    <t>Servidores Citados a Capacitación PEREIRA</t>
  </si>
  <si>
    <t>Calcular la diferencia entre el costo proyectado y el pagado</t>
  </si>
  <si>
    <t>Registrar el costo real de la nómina y prestaciones sociales durante el semestre de medición.</t>
  </si>
  <si>
    <t>Calcular la diferencia entre el costo de la nómina y prestaciones sociales proyectado y el pagado.</t>
  </si>
  <si>
    <t>Nro</t>
  </si>
  <si>
    <t>Tipo</t>
  </si>
  <si>
    <t>Descipción</t>
  </si>
  <si>
    <t>Medición</t>
  </si>
  <si>
    <t>Actividades de Capacitación realizadas</t>
  </si>
  <si>
    <t>Periodicidad</t>
  </si>
  <si>
    <t>Trimestral</t>
  </si>
  <si>
    <t>Avance programado de planes y programas</t>
  </si>
  <si>
    <t>Avance real de planes y programas</t>
  </si>
  <si>
    <t xml:space="preserve">(# servidores asistentes / # servidores citados a capacitación)*100 </t>
  </si>
  <si>
    <t>Cuatrimestral</t>
  </si>
  <si>
    <t xml:space="preserve">(Avance real de planes y programas Pereira/Avance programado de planes y programas Pereira)*100 </t>
  </si>
  <si>
    <t xml:space="preserve">(Actividades de Capacitación realizadas / Número total de actividades de capacitación programadas) *100 </t>
  </si>
  <si>
    <t xml:space="preserve">(Personas que adquirieron la competencia/Personas que no cumplían con la competencia)*100 </t>
  </si>
  <si>
    <t xml:space="preserve">(Valor Pagado/Valor Proyectado)*100 </t>
  </si>
  <si>
    <t xml:space="preserve">(No. Total de empleados asistentes/ No. Total de empleados esperados)*100 </t>
  </si>
  <si>
    <t>Semestral</t>
  </si>
  <si>
    <t xml:space="preserve">(No. Encuestas evaluadas igual o superior de bueno / No. Total de encuestas)*100 </t>
  </si>
  <si>
    <t>No. Total de empleados asistentes</t>
  </si>
  <si>
    <t>No. Total de empleados esperados</t>
  </si>
  <si>
    <t>No. Total de encuestas</t>
  </si>
  <si>
    <t>No. Total servidores diagnosticados en competencias</t>
  </si>
  <si>
    <t>Anual</t>
  </si>
  <si>
    <t>Número total de actividades de capacitación programadas</t>
  </si>
  <si>
    <t xml:space="preserve">Reclamos presentados (medio electrónico, escrito o telefónico) </t>
  </si>
  <si>
    <t xml:space="preserve">Personas que adquirieron la competencia </t>
  </si>
  <si>
    <t>No. Servidores asistentes a capacitación</t>
  </si>
  <si>
    <t>No. Servidores Citados a Capacitación</t>
  </si>
  <si>
    <t>Objetivo del Indicador</t>
  </si>
  <si>
    <t>Objetivo Estratégico</t>
  </si>
  <si>
    <t>Eficiencia y Eficacia</t>
  </si>
  <si>
    <t>Cálculo</t>
  </si>
  <si>
    <t>Análisis</t>
  </si>
  <si>
    <t>Trimestre I</t>
  </si>
  <si>
    <t>Trimestre II</t>
  </si>
  <si>
    <t>Trimestre III</t>
  </si>
  <si>
    <t>Trimestre IV</t>
  </si>
  <si>
    <t xml:space="preserve">Año </t>
  </si>
  <si>
    <t>Cuatrimestre I</t>
  </si>
  <si>
    <t>Cuatrimestre II</t>
  </si>
  <si>
    <t>Cuatrimestre III</t>
  </si>
  <si>
    <t>Semestre I</t>
  </si>
  <si>
    <t>Semestre II</t>
  </si>
  <si>
    <t>Acceso</t>
  </si>
  <si>
    <t xml:space="preserve">Servidores diagnosticados que no requieren ninguna capacitación en competencias/N° Total Servidores Diagnosticados en Competencias)*100 </t>
  </si>
  <si>
    <t>Servidores diagnosticados que no requieren ninguna capacitación en competencias PEREIRA</t>
  </si>
  <si>
    <t xml:space="preserve">Servidores diagnosticados que no requieren ninguna capacitación en competencias </t>
  </si>
  <si>
    <t>Eficacia en la adquisición de competencias a través de capacitaciónes realizadas PEREIRA</t>
  </si>
  <si>
    <t>Determinar la eficacia de la adquisición de competencias a través de capacitaciónes realizadas</t>
  </si>
  <si>
    <t>Medir la participación en los planes y programas de capacitación por competencias a los servidores que requieren capacitación.</t>
  </si>
  <si>
    <t>Medir el nivel de respuesta a los programas de capacitación por competencias</t>
  </si>
  <si>
    <t>Medir la respuesta a los programas de capacitación por competencias</t>
  </si>
  <si>
    <t>Calcular la Eficacia en la proyección de recursos asignados para el pago de nómina y prestaciones sociales</t>
  </si>
  <si>
    <t>Eficacia en la proyección de recursos asignados para el pago de cesantías PEREIRA</t>
  </si>
  <si>
    <t>Valor Pagado / Eficacia en la proyección de Cesantias PEREIRA</t>
  </si>
  <si>
    <t>Valor Pagado / Eficacia en la proyección de Cesantias</t>
  </si>
  <si>
    <t>Valor Proyectado / Eficacia en la proyección de Cesantias PEREIRA</t>
  </si>
  <si>
    <t xml:space="preserve">Valor Proyectado / Eficacia en la proyección de Cesantias </t>
  </si>
  <si>
    <t>Nivel de Participación en los programas de Bienestar Social PEREIRA</t>
  </si>
  <si>
    <t>Medir la Participación del personal de los programas de bienestar social</t>
  </si>
  <si>
    <t>Valor Pagado de nómina y Prestaciones PEREIRA</t>
  </si>
  <si>
    <t xml:space="preserve">Valor Pagado de nómina y Prestaciones </t>
  </si>
  <si>
    <t>Valor Proyectado / Eficacia en la proyección de nómina y Prestaciones PEREIRA</t>
  </si>
  <si>
    <t>Valor Proyectado / Eficacia en la proyección de nómina y Prestaciones</t>
  </si>
  <si>
    <t xml:space="preserve">(Reclamos justificados/N°. Registros de nómina)*100 </t>
  </si>
  <si>
    <t>N°. Registros de nómina PEREIRA</t>
  </si>
  <si>
    <t>Registros de nómina totales en el trimestre</t>
  </si>
  <si>
    <t>N°. Registros de nómina</t>
  </si>
  <si>
    <t>Medir la satisfación del cliente frente a la liquidacion de nómina</t>
  </si>
  <si>
    <t>Personas que no cumplían con la competencia</t>
  </si>
  <si>
    <t>Año</t>
  </si>
  <si>
    <t>Eficacia en la proyección de recursos asignados para el pago de nómina PEREIRA</t>
  </si>
  <si>
    <t>PROCESO GESTION HUMANA</t>
  </si>
  <si>
    <t xml:space="preserve">INDICADORES QUE NO REPRESENTAN NADA </t>
  </si>
  <si>
    <t>BLOQUEADOS</t>
  </si>
  <si>
    <t>Para el periodo evaluado, se evidencia el cumplimiento del 100% de las actividades programadas en el cronograma de Planeación y seguimiento de las Actividades de Bienestar Social</t>
  </si>
  <si>
    <t>Para el periodo evaluado se registra el 3,66% de reclamos justificados frente a los registros reportados para la nómina.  Los reclamos se orientaron a: errores de concentración al señalar el despacho Judicial, códigos de conceptos, digitación y códigos de cargos</t>
  </si>
  <si>
    <t>http://sistemagestioncalidad.ramajudicial.gov.co/ModeloCSJ/portal/index.php</t>
  </si>
  <si>
    <t xml:space="preserve">Al 31/12/2016 el 100% de los servidores y servidora judiciales asistieron a capacitaciones para adquirir competencias funcionales y generales. </t>
  </si>
  <si>
    <t>El valor cancelado de cesantías en el año 2016 fue de un  un 100% con relación al valor proyectado.</t>
  </si>
  <si>
    <t>En el I semestre de 2016 se ha ejecutado un 48,71%  del valor apropiado para este año para nómina y prestaciones sociales.</t>
  </si>
  <si>
    <t>En el II semestre de 2016 se ejecutó un 99,67%  del valor apropiado para el año. La diferencia corresponde a reintegros.</t>
  </si>
  <si>
    <t>Para el periodo evaluado, se evidencia el cumplimiento del 100% de las actividades programadas en el cronograma de Planeación y seguimiento de las Actividades de Bienestar Social: Programación de actividades y semana de la mujer</t>
  </si>
  <si>
    <t>Para el periodo evaluado se registra el 1,43% de reclamos justificados frente a los registros reportados para la nómina.  Los reclamos se orientaron a: errores de concentración al señalar el despacho Judicial y códigos de conceptos, digitación - préstamos dobles.</t>
  </si>
  <si>
    <t>INDICADORES 2016</t>
  </si>
  <si>
    <t>El 80% de las actividades realizadas en el primer semestre de 2016 fueron calificacadas con un nivel superior a bueno.</t>
  </si>
  <si>
    <t>Para el periodo evaluado se registra el 2% de reclamos justificados frente a los registros reportados para la nómina.  Los reclamos se orientaron a: errores de concentración al señalar el despacho Judicial y códigos de conceptos, digitación - préstamos dobles.</t>
  </si>
  <si>
    <t>Para el periodo evaluado, se evidencia el cumplimiento del 100% de las actividades programadas en el cronograma de Planeación y seguimiento de las Actividades de Bienestar Social: Mesa de trabajo con Comfamiliar, Cine Club, Cine Móvil, tarde recrativa niños, tertulia literaria, integración Dsaj, cumpleaños y gimnasio</t>
  </si>
  <si>
    <t>Para el periodo evaluado, se evidencia el cumplimiento del 100% de las actividades programadas en el cronograma de Planeación y seguimiento de las Actividades de Bienestar Social: Gimnasio, cumpleaños, cine móvil, día de amor y amistad, semana de la salud, juegos zonales y Actividades de bienestar en Salud</t>
  </si>
  <si>
    <t>Consolidado Año</t>
  </si>
  <si>
    <t>Para el año 2016, se cumplió con el 100% de los planes y programas de Gestión Humana</t>
  </si>
  <si>
    <t>Al 31/12/2016 el 100% de los Servidores Judiciales, no requieren de ninguna capacitación en competencias, ya que las mismas se llevaron a cabo durante el año 2016</t>
  </si>
  <si>
    <t>De las 10 capacitaciones que se programaron en el año 2016, se llevaron a cabo 9: Sistema de Gestión de la Seguridad y Salud en el Trabajo SG-SST 50 hs, Sistema General de Pensiones - Modo de Operación Colpensiones y Corrección Historia Laboral, Diplomado en Normas Internacionales de Contabilidad y de Información Financiera - 120 hs, Diplomado en Educación y Pedagogía - 120 hs, Curso de Responsabilidad Social con énfasis en Dirección de Proyectos, Seminario en Políticas Públicas de Género, Habilidades sociales y Servicio al cliente.  Trabajo en equipo no se realizó debido a que el personal quedaba próximo a ser desvinculado de la Rama por el ingreso de los de propiedad</t>
  </si>
  <si>
    <t xml:space="preserve">Se realizaron 5 capacitaciónes con una asistencia promedio del 73,58% equivalente a 8 servidores por capacitación.  </t>
  </si>
  <si>
    <t>Se realizaron 2 capacitaciónes con una asistencia promedio del 80,77% equivalente a 11 servidores por capacitación.</t>
  </si>
  <si>
    <t xml:space="preserve">Se realizóaron 2 de las 3 capacitaciónes programadas, con una asistencia promedio del 55%. </t>
  </si>
  <si>
    <t>En el I semestre de 2016 se contó con una participación del 87,5% de la población objeto en los programas de Bienestar Social, con un promedio de asistencia de 72 servidores judiciales</t>
  </si>
  <si>
    <t>En el II semestre de 2016 se contó con una participación del 83,65% de la población objeto en los programas de Bienestar Social, con un promedio de asistencia de 75 servidores judiciales</t>
  </si>
  <si>
    <t>El 75% de las actividades realizadas en el segundo semestre de 2016 fueron calificacadas con un nivel superior a bueno.</t>
  </si>
  <si>
    <t>Para el periodo evaluado se registra el 1% de reclamos justificados frente a los registros reportados para la nómina.  Los reclamos se orientaron a: errores de concentración al señalar el despacho Judicial, códigos de conceptos, digitación y códigos de cargos</t>
  </si>
  <si>
    <t>NOMBRE INDICADOR</t>
  </si>
  <si>
    <t>PROCESO</t>
  </si>
  <si>
    <t>TIPO</t>
  </si>
  <si>
    <t>OBJETIVO ESTRATÉGICO</t>
  </si>
  <si>
    <t>FÓRMULA</t>
  </si>
  <si>
    <t>PERIODO DE MEDICIÓN</t>
  </si>
  <si>
    <t>MEDICIONES ANTERIORES</t>
  </si>
  <si>
    <t>Variable 1</t>
  </si>
  <si>
    <t>Variable 2</t>
  </si>
  <si>
    <t>Resultado</t>
  </si>
  <si>
    <t>Valor Última Meta</t>
  </si>
  <si>
    <t>Valor Última Medición</t>
  </si>
  <si>
    <t>Valor Penúltima Medición</t>
  </si>
  <si>
    <t>Valor Antepenúltima Medición</t>
  </si>
  <si>
    <t>Nombre de la Variable</t>
  </si>
  <si>
    <t>Valor</t>
  </si>
  <si>
    <t>Nivel de Satisfacción de los usuarios informáticos</t>
  </si>
  <si>
    <t>GESTIÓN TECNOLÓGICA</t>
  </si>
  <si>
    <t xml:space="preserve">Cantidad de evaluaciones calificadas como satisfactoria </t>
  </si>
  <si>
    <t xml:space="preserve"> Cantidad de evaluaciones recibidas</t>
  </si>
  <si>
    <t>ANUAL</t>
  </si>
  <si>
    <t>98.93</t>
  </si>
  <si>
    <t>En el año 2016, del 100% de solicitudes recibidas por parte de la oficina de sistemas, el 99% fueron calificadas como excelente. En general se pudo identificar que la atención prestada a los usuarios de la seccional Pereira pudo satisfacer las necesidades de los usuarios  atendiendo las solicitudes recibidas.
La situación anterior contrasta con los resultados a la pregunta No. 14; ¿Cuál es su apreciación sobre el Mantenimiento y optimización de la infraestructura tecnológica (servicio de internet, equipos de cómputo, impresoras)? contenida en la encuesta de percepción de los servicios prestados por el CSJ y la DESAJ, la cual calificaron como mala el 27% de los encuestados; situación que se puede explicar por el contexto de la pregunta, ya que el formulario de satisfacción se aplica en un momento determinado y a un caso en particular, que se atiende directamente por parte de los ingenieros de la Seccional; y la pregunta de la encuesta involucra a la mesa de ayuda, los proveedores de internet y calidad de los equipos de cómputo, en un periodo de tiempo mucho más amplio.</t>
  </si>
  <si>
    <t>satisfacción</t>
  </si>
  <si>
    <t>Oportunidad</t>
  </si>
  <si>
    <t>Amalidad</t>
  </si>
  <si>
    <t>Nivel de Referencia</t>
  </si>
  <si>
    <t>Último Análisis</t>
  </si>
  <si>
    <t>Nonbre de la Variable</t>
  </si>
  <si>
    <t>Indice de Frecuencia de Accidentes de Trabajo Pereira</t>
  </si>
  <si>
    <t>GESTIÓN DE SEGURIDAD Y SALUD OCUPACIONAL</t>
  </si>
  <si>
    <t>Apoyo</t>
  </si>
  <si>
    <t>Tener un referente del comportamiento de los accidentes de trabajo</t>
  </si>
  <si>
    <t xml:space="preserve">Accidente de Trabajo Reportados Pereira </t>
  </si>
  <si>
    <t>Número de Servidores Judiciales en el periodo Pereira</t>
  </si>
  <si>
    <t xml:space="preserve">Indice de frecuencia Nacional del año anterior </t>
  </si>
  <si>
    <t>Mensual</t>
  </si>
  <si>
    <t xml:space="preserve">En el mes de JUNIO de 2017 se presentaron DOS (2) AL reportado a la ARL. La forma del accidente fue por: Caída de Persona (1) AT GRAVE VIAL; Levantamiento carga (1) Frente al indicador de IF: Por cada 240000 H.H.T se presentan: 3.96 AT. Para el primer semestre de 2017, se tienen CATORCE (14) AL reportados, con indicador de frecuencia de 5.53 AT por cada 240000 HHT. </t>
  </si>
  <si>
    <t>Índice de Severidad por Accidentes de Trabajo Pereira</t>
  </si>
  <si>
    <t xml:space="preserve">Registrar el comportamiento de las incapacidades por Accidentes de Trabajo y su Incidencia </t>
  </si>
  <si>
    <t>Número de Días Perdidos por Accidente de Trabajo Pereira</t>
  </si>
  <si>
    <t>Índece de Severidad Nacional del año anterior</t>
  </si>
  <si>
    <t>En el mes de JUNIO de 2016 se presentaron DOS (2) AL reportado a la ARL., generando incapacidad así: Caída de persona AT GRAVE VIAL TREINTA (30) días. Prorrogas AT anteriores CERO (0) Frente al indicador de IS: Por cada 240000 HHT se tienen 59.46 días perdidos por AL. Durante el primer semestre del año 2017 los 14 AL presentados, reportaron 56 días de incapacidad lo que representan una severidad de 22.13 por cada 240000 HHT.</t>
  </si>
  <si>
    <t>Gestión del Riesgo Ocupacional Pereira</t>
  </si>
  <si>
    <t xml:space="preserve">Llevar y mantener a nivel moderado los riesgos ocupacionales en la Rama Judicial, interviniendo de manera preventiva y generando acciones correctivas con el fin de disminuir la valoración de las condiciones inseguras </t>
  </si>
  <si>
    <t>Variable Número de Factores de Riesgo en Nivel Superior a Moderado Pereira</t>
  </si>
  <si>
    <t>Variable Factores de Riesgo Ocupacional Identificados Pereira</t>
  </si>
  <si>
    <t xml:space="preserve">Criterio histórico de nivel de riesgo tolerable </t>
  </si>
  <si>
    <t>A 30/06/2017: Se cuenta con la actualización de matrices de peligros y valoración de riesgos de las sedes de: Apia (14), Balboa (12), Belén de Umbría (10), Dosquebradas CAM (15), Dosquebradas Guadalupe (13), Dosquebradas Los Molinos (9), Guatica (10), La Celia (14), La Virginia (14), Marsella (19), Mistrató (11), Pereira Palacio de Justicia (10), Pereira Sede Calle 30 (38), Pereira Sede Desaj (19), Pereira Sede Don Ricardo (12), Pueblo Rico (11), Quinchia (12), Santa Rosa de Cabal (16) y Santuario (12). Indicador 100% de las sedes con matriz de peligros y valoración de riesgos (19 de 19). Se identificaron 271 peligros correspondientes a: Bajo: 39; Tolerable: 66; Moderado 157; Importante (9) (Actualización 31/03/2017) Riesgos Importantes: Marsella: Psicosocial; Palacio de Justicia Pereira: Público; Locativo (espacio físico), Naturales y Mecánico; Sede Calle 30: Tecnológico (Incendio) y Locativo (Señalización); Sede Desaj: Naturales; Sede Don Ricardo: Eléctrico (conato de incendio), Locativo (Escaleras). RIESGOS INTOLERABLES: CERO (0)</t>
  </si>
  <si>
    <t>PORCENTAJE DE CARNETIZACIÓN DE LOS SERVIDORES JUDICIALES-PEREIRA</t>
  </si>
  <si>
    <t>ADMINISTRACIÓN DE LA SEGURIDAD</t>
  </si>
  <si>
    <t>NUMERO DE CARNET ENTREGADOS A LOS SERVIDORES JUDICIALES- </t>
  </si>
  <si>
    <t>TOTAL DE SERVIDORES JUDICIALES</t>
  </si>
  <si>
    <t>El 100% de los Servidores Judiciales del Distrito Judicial de Pereira y Contencioso Administrativo de Risaralda (685), se encuentran debidamente carnetizados.</t>
  </si>
  <si>
    <t>valor</t>
  </si>
  <si>
    <t>Nivel de referencia</t>
  </si>
  <si>
    <t>PCA Indicador- Procesos de Contratación Adjudicados en el trimestre modalidad selección Mínima Cuantía Seccional Pereira</t>
  </si>
  <si>
    <t>ADQUISICIÓN DE BIENES Y SERVICIOS</t>
  </si>
  <si>
    <t>Numero de procesos de contratación Adjudicados en el trimestre</t>
  </si>
  <si>
    <t>Numero de procesos de contratación terminados en el trimestre</t>
  </si>
  <si>
    <t>100.0</t>
  </si>
  <si>
    <t>Durante el cuarto trimestre de 2016 se adelantaron 21 procesos de contratación por esta modalidad los que se terminaron en su totalidad.</t>
  </si>
  <si>
    <t>PCA Indicador- Procesos de Contratación Adjudicados en el trimestre modalidad contratacion directa Seccional Pereira</t>
  </si>
  <si>
    <t>Durante el cuarto trimestre de 2016 se adelantaron11 procesos de contratación por esta modalidad los que se terminaron en su totalidad.</t>
  </si>
  <si>
    <t>PCA Indicador- Procesos de Contratación Adjudicados en el trimestre Menor Cuantía</t>
  </si>
  <si>
    <t>Durante el cuarto trimestre de 2016 se adelantaron 2 procesos de contratación por esta modalidad los que se terminaron en su totalidad.</t>
  </si>
  <si>
    <t xml:space="preserve">EPA Ejecución Plan de Adquisiciones </t>
  </si>
  <si>
    <t>Valor ejecutado en el trimestre</t>
  </si>
  <si>
    <t>Valor Programado para el trimestre</t>
  </si>
  <si>
    <t>25.0</t>
  </si>
  <si>
    <t>Se proyectó ejecutar como meta hasta el cuarto trimestre del año 2016, el 100% del presupuesto programado para el periodo; la medición para este período fue del 125.83%, indicador que evidencia una gestión que supera la estimada, motivada en una asignación presupuestal adicional por valor de 102.098.664,00 según distribución realizada mediante Resolución 5056 recursos para Gestión Ambiental.</t>
  </si>
  <si>
    <t>RCR Indicador (Requerimientos Complementarios Recibidos) C.Sec.J - DSAJ - Pereira</t>
  </si>
  <si>
    <t>Cantidad anual de requerimientos recibidos</t>
  </si>
  <si>
    <t>27.0</t>
  </si>
  <si>
    <t>9.0</t>
  </si>
  <si>
    <t>Durante el año 2016, se recibieron 5 requerimientos complementarios para la adquisición de bienes así: 3 del Consejo y 2 de la Dirección Seccional de Administración Judicial. Teniendo en cuenta que al no estar contemplados en el plan de adquisiciones de bienes y servicios, su adquisición quedó sujeta a la disponibilidad y asignación de recursos.</t>
  </si>
  <si>
    <t>RCR Indicador (Requerimientos Complementarios Recibidos) Jurisdicción Ordinaria - Pereira</t>
  </si>
  <si>
    <t>23.0</t>
  </si>
  <si>
    <t>22.0</t>
  </si>
  <si>
    <t>14.0</t>
  </si>
  <si>
    <t>Durante el año 2016, se recibieron 6 requerimientos complementarios para la adquisición de bienes. Teniendo en cuenta que al no estar contemplados en el plan de adquisiciones de bienes y servicios, su adquisición quedó sujeta a la disponibilidad y asignación de recursos.</t>
  </si>
  <si>
    <t>RCR Indicador (Requerimientos Complementarios Recibidos) Jurisdicción Contenciosa- Pereira</t>
  </si>
  <si>
    <t>8.0</t>
  </si>
  <si>
    <t>5.0</t>
  </si>
  <si>
    <t>Durante el año 2016, se recibieron 2 requerimientos complementarios para la adquisición de bienes . Teniendo en cuenta que al no estar contemplados en el plan de adquisiciones de bienes y servicios, su adquisición quedó sujeta a la disponibilidad y asignación de recursos.</t>
  </si>
  <si>
    <t>Durante el primer trimestre de 2017 se adelantaron 10 procesos de contratación por esta modalidad los que se terminaron en su totalidad.</t>
  </si>
  <si>
    <t>Durante el primer trimestre de 2017 se adelantaron 3 procesos de contratación por esta modalidad los que se terminaron en su totalidad.</t>
  </si>
  <si>
    <t>Durante el primer trimestre de 2017 no se adelantaron procesos de contratación por esta modalidad.</t>
  </si>
  <si>
    <t>Se programó ejecutar durante el 1 trimestre de 2017 el 25% del presupuesto programado la medición para este periodo fue de 95.82%, que supera ampliamente la meta ya que la seccional logro superar los procesos de contratación que tenía previstos para el periodo.</t>
  </si>
  <si>
    <t>Avance de los Planes de Mejoramiento derivados de las Auditorías de CI </t>
  </si>
  <si>
    <t>AUDITORIA INTERNA</t>
  </si>
  <si>
    <t>Calidad</t>
  </si>
  <si>
    <t xml:space="preserve">PUNTAJE LOGRADO POR LAS ACTIVIDADES </t>
  </si>
  <si>
    <t>PLAZO EN SEMANAS DE LAS ACTIVIDADES</t>
  </si>
  <si>
    <t xml:space="preserve">El nivel de ejecución de las actividades programadas por los procesos auditados para la superación de los planes de mejoramiento ha sido satisfactoria, teniendo pendientes algunas tareas a realizar relacionadas con el Seguimiento a la cuantía de la obligación de los Procesos Activos de Cobro Coactivo con corte al 14 de Noviembre de 2014. NUEVO, Seguimiento a la implementación del Sistema - SICOF, Seguimiento trimestral a la contratación en la Dirección Ejecutiva de Administración Judicial y sus seccionales con corte al 30 de MARZO de 2016- Consolidado, Seguimiento Salas de Audiencia Oralidad -  Diciembre de  2015, Auditoría al aseguramiento de bienes y  personas  de la Rama Judicial y Auditoría al proceso de Gestión Estadística
</t>
  </si>
  <si>
    <t>Cumplimiento de los Planes de Mejoramiento derivados de las Auditorías </t>
  </si>
  <si>
    <t>PUNTAJE LOGRADO POR LAS ACTIVIDADES VENCIDAS</t>
  </si>
  <si>
    <t>PUNTAJE TOTAL ATRIBUIDO A LAS ACTIVIDADES VENCIDAS</t>
  </si>
  <si>
    <t xml:space="preserve">Las actividades vencidas dentro de los planes de mejoramiento suscritos, impidieron el cumplimiento de la meta propuesta en las siguientes auditorias: Seguimiento a la implementación del Sistema - SICOF, Seguimiento trimestral a la contratación en la Dirección Ejecutiva de Administración Judicial y sus seccionales con corte al 30 de MARZO de 2016- Consolidado, Seguimiento Salas de Audiencia Oralidad -  Diciembre de  2015, Auditoría al aseguramiento de bienes y  personas  de la Rama Judicial y la Auditoría al proceso de Gestión Estadística
</t>
  </si>
  <si>
    <t>Cobertura Institucional de las actividades de la Unidad de Auditoría  </t>
  </si>
  <si>
    <t>DEPENDENCIAS VISITADAS DISTRITO JUDICIAL PEREIRA</t>
  </si>
  <si>
    <t>DEPENDENCIAS DISTRITO JUDICIAL PEREIRA</t>
  </si>
  <si>
    <t>Conforme al plan de auditorías programado para el año 2016, se logró incrementar el indicador de cobertura con respecto al año  2015  (3,88%), quedando pendiente en su gran mayoría, visitas a los despachos judiciales localizados fuera del municipio de  Pereira.</t>
  </si>
  <si>
    <t xml:space="preserve">Avance de las actividades de la Matriz de Comunicaciones - PEREIRA </t>
  </si>
  <si>
    <t xml:space="preserve">COMUNICACIÓN INSTITUCIONAL. </t>
  </si>
  <si>
    <t xml:space="preserve">Sumatoria del porcentaje de avance por actividad </t>
  </si>
  <si>
    <t>Sumatoria del porcentaje de avance por objetivo - PEREIRA</t>
  </si>
  <si>
    <t>Revisado el avance de actividades de la matriz de comunicaciones para el cuarto trimestre del año 2016, se establece que del total de actividades programadas para este período, que fueron 12 , se transmitieron o difundieron 11, cumpliendo así con un 92% aproximadamente, sobre el total de actividades del trimestre. Calculado el acumulado de actividades con respecto al total programado para el año, el resultado obtenido en el cuarto trimestre del año corresponde a un avance del 95%. Se anota que indicador se mide con las actividades que aplican al nivel seccional respecto de la matriz de comunicaciones.</t>
  </si>
  <si>
    <t xml:space="preserve">Quejas, Reclamos y Sugerencias atendidas oportunamente PEREIRA </t>
  </si>
  <si>
    <t xml:space="preserve">Qrs atendidas oportunamente PEREIRA </t>
  </si>
  <si>
    <t xml:space="preserve">QRS recibidas en Seccional PEREIRA </t>
  </si>
  <si>
    <t>Con fecha de corte a 30 de junio de 2016, se registra en el software de ITS 11 QRS, suscritas a la Seccional de Pereira. 
De la misma manera con fecha de corte a 31 de diciembre de 2016, se registra en el software de ITS 6 QRS. 
Para los dos cortes, las respuestas a las quejas presentadas fueron atendidas oportunamente por la sala Administrativa del Consejo Seccional de la Judicatura de Risaralda y la Dirección Seccional de Administración Judicial de Pereira a los peticionarios, pudiendo concluir que se cumplió con el valor de la meta esperada.</t>
  </si>
  <si>
    <t>Periodo</t>
  </si>
  <si>
    <t>Ejecucción</t>
  </si>
  <si>
    <t>Reporte de registros académicos - PEREIRA</t>
  </si>
  <si>
    <t>GESTIÓN DE LA FORMACIÓN JUDICIAL</t>
  </si>
  <si>
    <t>Número de registros académicos enviados al Nivel Central</t>
  </si>
  <si>
    <t>Número de cursos realizados</t>
  </si>
  <si>
    <t xml:space="preserve">Durante el Segundo semestre del año 2016, la Escuela Juidicial  convocó a dos cursos para los Servidores Judiciales en la ciudad de Pereira, de los cuales se envió la información de manera oportuna. Se evidenció igualmente un control efectivo de la realización de los cursos, contribuyendo con la mitigación del riesgo del nivel central del incumplimiento del programa de capacitaciones. </t>
  </si>
  <si>
    <t>Nivel de coordinación Seccional - PEREIRA</t>
  </si>
  <si>
    <t>Número de reuniones realizadas Grupo Seccional de Apoyo</t>
  </si>
  <si>
    <t>Número de reuniones del Grupo Seccional de Apoyo programadas</t>
  </si>
  <si>
    <t>El nivel de coordinación de los Grupos Seccionales de Apoyo establecida en el Acuerdo Nº 964 de 2000 para efectos de la formación impartida por la EJRLB, se reune de acuerdo a la implementación de los cursos que realiza la escuela Judicial, con el proposito de motivar a los Servidores Judiciales de las diferentes Jurisdicciones para que asistan y lograr una capacitacion constante tanto de empleados como de funcionarios. El plan de formación de la Escuela Judicial Rodrigo Lara Bonilla, sólo empezó a ejecutarse en el segundo semestre de 2016, lo que dificultó la posibilidad de reunirse para el grupo seccional de apoyo. Sin perjuicio de lo anterior, el Consejo Seccional de la Judicatura de Risaralda, mediante Circulares y avales, fomenta para que los Servidores Judiciales se capaciten en los Cursos y talleres que convoca la EJRLB</t>
  </si>
  <si>
    <t>Gestión Académica - PEREIRA</t>
  </si>
  <si>
    <t>Número de asistentes</t>
  </si>
  <si>
    <t>Número de convocados</t>
  </si>
  <si>
    <t>El nivel de asistencia mejoro ostensiblemente  respecto del año 2015; toda vez que crecimos el 24% en asistencia, pasando del 17% al 41%. Se evidencia igualmente, que frente al nivel de referencia de ese indicador que asciende al 60%, aun queda un camino largo por recorrer, que nos impone el reto de continuar con el mismo modelo de convocatoria (llamadas telefonicas, circulares, avales, infonet y creacion de unidades judiciales especiales), asi mismo, se oficiará a la Escuela Judicial para que nos remita analisis de satisfaccion del cliente 2016, con el fin de elaborar e identificar nuevas acciones o nuevas actividades tendientes a mejorar la asistencia.</t>
  </si>
  <si>
    <t>Variación de correspondencia interna oficial tramitada</t>
  </si>
  <si>
    <t>GESTIÓN DOCUMENTAL</t>
  </si>
  <si>
    <t>RESULTADO</t>
  </si>
  <si>
    <t>eficiencia y eficacia</t>
  </si>
  <si>
    <t>Numero de correspondencia interna que se genera en el año</t>
  </si>
  <si>
    <t>ENERO A DICIEMBRE 2016</t>
  </si>
  <si>
    <t xml:space="preserve">La información interna generada se registra en el sistema de información SIGOBIUS disminuyendo los riesgos asociados a la perdida de información </t>
  </si>
  <si>
    <t xml:space="preserve">Variación de ingreso de correspondencia externa oficial </t>
  </si>
  <si>
    <t>GESTION DOCUMENTAL</t>
  </si>
  <si>
    <t>No. de correspondencia que ingresa en el año</t>
  </si>
  <si>
    <t>ENERO A DICIEMBRE DE 2016</t>
  </si>
  <si>
    <t>Mediante el registro en SIGOBIUS de la información externa recibida ha garantizado que el impacto en la tardanza se disminuya, así mismo el control de vencimiento de cada solicitud, mejora los tiempos de respuesta.</t>
  </si>
  <si>
    <t>0.0-80.0-95.0-100.0</t>
  </si>
  <si>
    <t>Cobertura Plan de necesidades con las Apropiaciones Vigentes</t>
  </si>
  <si>
    <t>GESTION FINANCIERA Y PRESUPUESTAL</t>
  </si>
  <si>
    <t>TOTAL APROPIACION DISTRIBUIDA PEREIRA</t>
  </si>
  <si>
    <t>TOTAL PPROGRAMADO PLAN DE NECESIDADES</t>
  </si>
  <si>
    <t xml:space="preserve">Los recursos asignados a la Seccional permitierón atender las necesidades  en forma satisfactoria, se logro incrementar la asignación de recursos gracias a la gestión permanente ante el nivel central. Se consiguió superar el deficit para el pago del impuesto predial del Palacio de Justicia de Pereira.
</t>
  </si>
  <si>
    <t>Ejecución Presupuestal Pereira</t>
  </si>
  <si>
    <t>RECURSOS COMPROMETIDOS PEREIRA</t>
  </si>
  <si>
    <t>RECURSOS APROPIADOS PEREIRA</t>
  </si>
  <si>
    <t xml:space="preserve">La ejecución Presupuestal se cumplio en forma satisfatoria en un 99.98% lo que demuestra la buena ejecución de la Seccional, en cumplir los compromisos de Servicios Personales, Gastos Generales, Transferencias e Inversión, una buena planeación para la ejecución de los contratos.
</t>
  </si>
  <si>
    <t>Oportunidad en el reporte de la Información de la Gestion Judicial- PEREIRA</t>
  </si>
  <si>
    <t>GESTIÓN DE LA INFORMACIÓN ESTADÍSTICA</t>
  </si>
  <si>
    <t>Número de reportes de Información Estadística esperados. PEREIRA</t>
  </si>
  <si>
    <t>Número de reportes de información estadística oportunamente presentados. PEREIRA</t>
  </si>
  <si>
    <t>Trimestral (1er Trimestre)</t>
  </si>
  <si>
    <t xml:space="preserve">En el primer trimestre del año 2016, el indicador arrojó un resultado del 97,29%, pues de los 111 Despachos Judiciales que deben reportar información estadística, 108 lo hicieron oportunamente,  estos 3  Despachos que lo hicieron en forma extemporánea, adujeron las siguientes causales : (i) fallas en el sistema; (ii) cambio constante de funcionarios lo que implica tener que habilitarlos y deshabilitarlos en el aplicativo; (iii) Inconsistencias en los registros de las estadistica lo que originó la realización de nuevos conteos físicos y (iv) por el cúmulo de trabajo y el número de audiencias que se programan diariamente. No obstante, este resultado nos muestra una efectividad alta en el reporte oportuno de Gestión de la Información Estadística, evidenciándose que los controles por parte del Consejo Seccional de la Judicatura han sido eficaces. </t>
  </si>
  <si>
    <t>Trimestral (2do Trimestre)</t>
  </si>
  <si>
    <t xml:space="preserve">En el segundo trimestre del año 2016, el indicador arrojó un resultado de 98,19%, pues de los 111 Despachos Judiciales que deben reportar información estadística, 109 lo hicieron oportunamente,  estos 2  Despachos que lo hicieron en forma extemporánea, adujeron las siguientes causales : (i) fallas en el sistema; (ii) cambio constante de funcionarios lo que implica tener que habilitarlos y deshabilitarlos en el aplicativo; (iii) Inconsistencias en los registros de las estadistica lo que originó la realización de nuevos conteos físicos y (iv) por el cúmulo de trabajo y el número de audiencias que se programan diariamente. No obstante, este resultado nos muestra una efectividad alta en el reporte oportuno de Gestión de la Información Estadística, evidenciándose que los controles por parte del Consejo Seccional de la Judicatura han sido eficaces. </t>
  </si>
  <si>
    <t>Trimestral (3er Trimestre)</t>
  </si>
  <si>
    <t>En el terecer trimestre del año 2016, el indicador arrojó un resultado del 100%, lo que nos  indica que la totalidad de los Despachos Judiciales están reportando oportunamente la Información Estadística, cumpliéndose de esta forma la meta establecida.</t>
  </si>
  <si>
    <t>Trimestral (4to Trimestre)</t>
  </si>
  <si>
    <t>En el Cuarto trimestre del año 2016, el indicador arrojó un resultado de 100%, lo que nos  indica que la totalidad de los Despachos Judiciales están reportando oportunamente la Información Estadística, cumpliéndose de esta forma la meta establecida.</t>
  </si>
  <si>
    <t>Cumplimiento y mejoramiento Infraestructura Física</t>
  </si>
  <si>
    <t>MEJORAMIENTO DE INFRAESTRUCTURA FISICA</t>
  </si>
  <si>
    <t>PRESUPUESTO EJECUCION MEJORAMIENTO Y MANTENIMIENTO</t>
  </si>
  <si>
    <t>PRESUPUESTO PROGRAMADO MEJORAMIENTO Y MANTENIMIENTO</t>
  </si>
  <si>
    <t xml:space="preserve">Los recursos asignados a la Seccional para Mejoramiento de Infraestructura  se ejecutaron en su totalidad, permitierón atender las diferentes necesidades de los Despachos Judiciales. Los procesos de contratación se cumplieron en forma eficiente.
</t>
  </si>
  <si>
    <t>Número de Despachos Judiciales adecuados con los recursos asignados a la Seccional Pereira.</t>
  </si>
  <si>
    <t>NUMERO DE DESPACHOS ADECUADOS</t>
  </si>
  <si>
    <t>NUMERO DE DESPACHOS PROYECTADOS PARA ADECUAR EN LA VIGENCIA</t>
  </si>
  <si>
    <t xml:space="preserve">Con los recursos asignados a la Seccional se atendierón las necesidaders de 49 Despachos Judiciales que solicitarón intervención para el mejoramiento de sus condiciones locativas.
</t>
  </si>
  <si>
    <t xml:space="preserve">Avance del Plan Operativo Institucional </t>
  </si>
  <si>
    <t>PLANEACIÓN ESTRATÉGICA</t>
  </si>
  <si>
    <t>Porcentaje Ejecutado del Plan Operativo.</t>
  </si>
  <si>
    <t>Porcentaje Plan Operativo Programado-</t>
  </si>
  <si>
    <t>El plan operativo 2016 se cumplió en su totalidad por cada uno de los procesos, aclarando que la proyecciòn de crecimiento de la Seccional en inversión y mejoramiento, obedece a estrictos parametros de restricciòn legal, como las normas que expide el gobierno nacional en materias de ajuste fiscal, marco fiscal de mediano plazo, plan anualizado de caja.</t>
  </si>
  <si>
    <t>Porcentaje de funcionarios que conocen el Plan Sectorial de Desarrollo</t>
  </si>
  <si>
    <t>Comunicación Institucional</t>
  </si>
  <si>
    <t>Número de Funcionarios encuestados que manifiestan conocer el Plan Sectorial de Desarrollo </t>
  </si>
  <si>
    <t>Número total de Funcionarios encuestados sobre el Plan Sectorial de Desarrollo-</t>
  </si>
  <si>
    <t>La coordinación del proceso de mejoramiento realiza una encuesta que entre otras variables, permite medir el grado de conocimiento que los servidores judiciales de Risaralda tienen sobre el Plan Sectorial de Desarrollo de la Rama Judicial; el resultado fue que de 56 encuestados, 30 funcionarios manifiestan conocerlo.</t>
  </si>
  <si>
    <t>Variable 3</t>
  </si>
  <si>
    <t>Variable 4</t>
  </si>
  <si>
    <t>Variable 5</t>
  </si>
  <si>
    <t>Variable 6</t>
  </si>
  <si>
    <t>Variable 7</t>
  </si>
  <si>
    <t>Variable 8</t>
  </si>
  <si>
    <t>Variable 9</t>
  </si>
  <si>
    <t>Variable 10</t>
  </si>
  <si>
    <t>Variable 11</t>
  </si>
  <si>
    <t>Variable 12</t>
  </si>
  <si>
    <t>Oportunidad de respuesta a las solicitudes. PEREIRA</t>
  </si>
  <si>
    <t>REGISTRO Y CONTROL DE ABOGADOS Y AUXILIARES DE JUSTICIA</t>
  </si>
  <si>
    <t>Número de respuestas ( productos) entregados oportunamente de cambio de formato de Tarjeta de Abogado</t>
  </si>
  <si>
    <t>Número total de solicitudes de cambio de formato de tarjeta de abogado - PEREIRA</t>
  </si>
  <si>
    <t>Número de respuestas ( productos) entregados oportunamente de duplicado de tarjeta profesional de abogado trimestralmente en la seccional - PEREIRA</t>
  </si>
  <si>
    <t>Número total de solicitudes de duplicado de tarjeta profesional de abogado realizadas - PEREIRA</t>
  </si>
  <si>
    <t>Número de respuestas ( productos) entregados oportunamente de inscripción y expedición de tarjeta profesional de abogado. PEREIRA</t>
  </si>
  <si>
    <t>Número total de solicitudes de inscripcion y expedición de tarjeta de abogado recibidas en la seccional en el trimestre - PEREIRA</t>
  </si>
  <si>
    <t>Número de respuestas ( productos ) entregados oportunamente de practica juridica en el trimestre. -PEREIRA</t>
  </si>
  <si>
    <t>Número total de solicitudes recibidas de práctica Jurídica - PEREIRA</t>
  </si>
  <si>
    <t>Número de respuestas ( productos) entregados oportunamente de practica académica en la seccional</t>
  </si>
  <si>
    <t>Número total de solicitudes de práctica académica recibidas en el trimestre en la Seccional.</t>
  </si>
  <si>
    <t>Número de respuestas ( productos) entregados oportunamente de registro y carnetizacion de Jueces de Paz. PEREIRA</t>
  </si>
  <si>
    <t>Número total de solicitudes de registro y carnetización de Jueces de Paz recibidas en PEREIRA</t>
  </si>
  <si>
    <t>Trimestral (1 Trimestre)</t>
  </si>
  <si>
    <t>Aunque el indicador para este período tuvo un cumplimiento del 63,49%, sobre una meta del 80% estimada por el Nivel Central, el cumplimiento de la actividad relacionada con la recepción y envío de la documentación pertinente a la naturaleza de cada solicitud, remitida a la URNA, se cumplió en un 100% por parte de la Seccional. El indicador para este período evidencia un nivel crítico en el cumplimiento por parte de la URNA de la atención oportuna de las diferentes solicitudes que le son remitidas oportunamente por la Seccional. Tras consultar con el orden Nacional, se justificó la situación por problemas de tipo presupuestal que impidieron ejecutar los procesos de contratación. El impacto del problema redundó, en un represamiento de las diferentes solicitudes provenientes de todo el País, sin que en la Seccional se puedan adelantar acciones de mejora, para subsanar la coyuntura, a pesar de las continuas solicitudes hechas oportunamente por la Seccional. Es de anotar que cuando una de las variables tiene un valor cero (0), el cálculo del indicador se hace indeterminado, por lo que fue necesario reemplazar este valor por uno (1).</t>
  </si>
  <si>
    <t>Oportunidad de respuesta a toda clase de solicitudes presentada dentro del proceso en la Seccional PEREIRA</t>
  </si>
  <si>
    <t>((([2581]/[2582])*100)+(([2583]/[2584])*100)+(([2585]/[2586])*100)+(([2587]/[2589])*100)+(([2590]/[2592])*100)+(([2594]/[2595])*100))/6--Seleccione un indicador----Seleccione un indicador--[2581][2581][2581][2581]</t>
  </si>
  <si>
    <t>((((Nø de productos Conformes Entregados por Autorizacion de Practica Academica/Nø Total de Productos entregados por Autorizacion de Practica Academicas)*100)+((Nø de productos Conformes Entregados por Cambio de Formato de Tarjeta de Abogado/Nø Total de Productos entregados por Cambio de formato de Tarjeta de Abogado)*100)+((Nø de productos Conformes Entregados por Certificados de Vigencia de Tarjeta de Abogado/Nø Total de Productos entregados por Certificados de Vigencia de Tarjeta de Abogado)*100)+((Nø de productos Conformes Entregados por Duplicado de Tarjeta de Abogado/Nø Total de Productos entregados por Duplicado de Tarjeta Profesional)*100)+((N° de productos Conformes Entregados por Inscripción y Expedición de Tarjeta de Abogado/Nø Total de Productos entregados por Inscripci¢n y Expedici¢n de Tarjeta de Abogado)*100)+((Nø de productos Conformes Entregados por Practica Juridica/Nø Total de Productos entregados por Pr ctica Jur¡dica)*100)+((Nø de productos Conformes Entregados por Registro y Carnetizacion Juez de Paz/Nø Total de Productos entregados por Registro y Carnetizaci¢n de Juez de Paz)*100))/7) </t>
  </si>
  <si>
    <t>Trimestral (2 Trimestre)</t>
  </si>
  <si>
    <t>Aunque el indicador para este período tuvo un cumplimiento del 53,87%, sobre una meta del 80% estimada por el Nivel Central, el cumplimiento de la actividad relacionada con la recepción y envío de la documentación pertinente a la naturaleza de cada solicitud, remitida a la URNA, se cumplió en un 100% por parte de la Seccional. El indicador para este período evidencia un nivel crítico en el cumplimiento por parte de la URNA de la atención oportuna de las diferentes solicitudes que le son remitidas oportunamente por la Seccional. Tras consultar con el orden Nacional, se justificó la situación por problemas de tipo presupuestal que impidieron ejecutar los procesos de contratación. El impacto del problema redundó, en un represamiento de las diferentes solicitudes provenientes de todo el País, sin que en la Seccional se puedan adelantar acciones de mejora, para subsanar la coyuntura, a pesar de las continuas solicitudes hechas oportunamente por la Seccional. Es de anotar que cuando una de las variables tiene un valor cero (0), el cálculo del indicador se hace indeterminado, por lo que fue necesario reemplazar este valor por uno (1).</t>
  </si>
  <si>
    <t>Trimestral (3 Trimestre)</t>
  </si>
  <si>
    <t>Aunque el indicador para este período tuvo un cumplimiento del 45,18% sobre una meta del 80% estimada por el Nivel Central, el cumplimiento de la actividad relacionada con la recepción y envío de la documentación pertinente a la naturaleza de cada solicitud, remitida a la URNA, se cumplió en un 100% por parte de la Seccional. El indicador para este período evidencia un nivel crítico en el cumplimiento por parte de la URNA de la atención oportuna de las diferentes solicitudes que le son remitidas oportunamente por la Seccional. Tras consultar con el orden Nacional, se justificó la situación por problemas de tipo presupuestal que impidieron ejecutar los procesos de contratación. El impacto del problema redundó, en un represamiento de las diferentes solicitudes provenientes de todo el País, sin que en la Seccional se puedan adelantar acciones de mejora, para subsanar la coyuntura, a pesar de las continuas solicitudes hechas oportunamente por la Seccional. Es de anotar que cuando una de las variables tiene un valor cero (0), el cálculo del indicador se hace indeterminado, por lo que fue necesario reemplazar este valor por uno (1).</t>
  </si>
  <si>
    <t>Trimestral (4 Trimestre)</t>
  </si>
  <si>
    <t>El cumplimiento de la actividad relacionada con la recepción y envío de la documentación pertinente a la naturaleza de cada solicitud, remitida a la URNA, se cumplió en un 100% por parte de la Seccional. Es de anotar que cuando una de las variables tiene un valor cero (0), el cálculo del indicador se hace indeterminado, por lo que fue necesario reemplazar este valor por uno (1).</t>
  </si>
  <si>
    <t>Valor Última Medición 2016</t>
  </si>
  <si>
    <t>Valor Penúltima Medición 2015</t>
  </si>
  <si>
    <t>Valor Antepenúltima Medición 2014</t>
  </si>
  <si>
    <t>((DAHOY-DAAB)/DAAB)</t>
  </si>
  <si>
    <t>FORMULA</t>
  </si>
  <si>
    <t>(DAHOY-DAAB)/(DAAB*100)</t>
  </si>
  <si>
    <t>TASA ANUAL DE INGRESOS - PEREIRA</t>
  </si>
  <si>
    <t>REORDENAMIENTO JUDICIAL</t>
  </si>
  <si>
    <t>Demanda anual aparato de justicia año de medición -PEREIRA</t>
  </si>
  <si>
    <t>Demanda anual aparato de justicia año base (2009)-PEREIRA</t>
  </si>
  <si>
    <t>90% respecto al año base de medición</t>
  </si>
  <si>
    <t xml:space="preserve">Se puede evidenciar el incremento de la demanda de justicia  en el Distrito Judicial de Pereira con relación al año  base  2009, situación que se da en gran parte por la utilización de la Acción de Tutela, como mecanismo mas rápido para resolver conflictos.
Debe tenerse en cuenta para el análisis del presente indicador, que la información  fue extraída del consolidado de la información de la gestión estadística reportada por cada uno de los Despachos del Distrito y consolidada por la UDAE en archivo publicado en el servidor FTP, cada año, columna ingresos por reparto.
El resultado obtenido, comparando la demanda de justicia  en el año 2016 con el año inmediatamente anterior (2015), evidencia un incremento del 22% en la demanda, una proporción bastante alta frente a lo esperado. Igualmente es preciso advertir que el incremento en la demandan de justicia entre el año 2016 y el año 2014 es de 33,57%, y con relación al año base, esto es el año 2009, la demandan de justicia en el Distrito Judicial de Pereira aumentó en el 115.48%,  en otras palabras, mientras en el año 2009 se presentaron 21.807 demandas, en el año 2016 se recibieron 46,898. 
Esta es una dramática situación, porque la información suministrada por la UDAE  no incluye la gestión de los procesos ejecutivos, cuando estos se inician a continuación de los procesos ordinarios, y que en su momento pueden conllevar mas trabajo que el mismo proceso ordinario, se estima que en procesos ejecutivos la cifra estaría en una tercera parte de los reportados en el presente análisis.
No obstante lo anterior, es preciso advertir que mientras la demanda de justicia creció en el Distrito entre el año 2009 y el año 2016 en un 115,48%, la capacidad instalada, es decir, el numero de Despachos para atender la demanda solo creció en un 22,82%, se pasó de 92  a 113  Despachos.  En 7 años se tuvo un incremento en la demanda de justicia superior al 115% en Risaralda.
Es de esperar que el crecimiento de la demanda de justicia sea proporcional a la capacidad instalada, a fin de que se mantenga la capacidad de respuesta y la calidad del producto ofrecido. </t>
  </si>
  <si>
    <t xml:space="preserve">Demanda anual aparato de justicia año de medición menos demanda anual aparato de justicia año base sobre demanda anual aparato de justicia año base por 100
</t>
  </si>
  <si>
    <t>TAI = (DA actual/DB)*100</t>
  </si>
  <si>
    <t xml:space="preserve">COBERTURA DE DESPACHO JUDICIALES - PEREIRA </t>
  </si>
  <si>
    <t>Numero de despachos Judiciales año de medición</t>
  </si>
  <si>
    <t>Numero de despachos Judiciales año base (2009)</t>
  </si>
  <si>
    <t>Numero despachos judiciales con horario extendido año de medición</t>
  </si>
  <si>
    <t>Numero de despachos judiciales con horario extendido año base (2009)</t>
  </si>
  <si>
    <t>Año 2009 2.0 Año 2010 2.0 Año 2011 2.0</t>
  </si>
  <si>
    <t>Para el año 2016 el número de Despachos Judiciales con respecto al año base (2009) se incrementó en 21 , subiendo el año medición a 113. En cuanto al número de Despachos Judiciales con horario extendido año base (2009) fue de 6 y año medición fue de doce (12) Juzgados que cumplieron turnos de Unidad Judicial en días y horas no hábiles, que son 7 Juzgados Penales Municipales con Función de Control de Garantías, 3 Juzgados Penales Municipales de Control de Garantías para Adolescentes y 2 Juzgados Promiscuos Municipales que entran en turnos rotativos semanalmente.
Esta es la cruda realidad para este Distrito, porque la capacidad de respuesta, en el sistema Acusatorio Penal está diezmada, no se cuenta con suficientes Despachos y Funcionarios para habilitar los turnos permanentes nocturnos, debiéndose acudir a los Despachos que laboran en días hábiles, con el objeto de que asuman la disponibilidad y los turnos de fin de semana y horarios no hábiles.</t>
  </si>
  <si>
    <t>(0.8*(Numero de despachos Judiciales año de medición / Numero de despachos Judiciales año base (2009))+0.2*(numero despachos judiciales con horario extendido año de medición /Numero de despachos judiciales con horario extendido año base (2009))*100</t>
  </si>
  <si>
    <t xml:space="preserve">ATENCIÓN PROPUESTAS DE REORDENAMIENTO - PEREIRA </t>
  </si>
  <si>
    <t>Número de propuestas de reordenamiento atendidas - PEREIRA</t>
  </si>
  <si>
    <t>Número de propuestas de reordenamiento solicitadas -PEREIRA</t>
  </si>
  <si>
    <t>Se envía a la UDAE Proyecto de Reordenamiento Judicial con el fin de crear un cargo de Profesional Universitario grado 14 para la Sala Seccional. El indicador no se encuentra medido, por cuanto la variable \"Número de propuestas de Reordenamiento atendidas\" en el período, fue cero (0), valor que el Software del SIGCMA no calcula dejando el resultado del indicador sin medición.</t>
  </si>
  <si>
    <t>(Numero de propuestas de reordenamiento atendidas / numero de propuestas de reordenamiento solicitadas)* 100</t>
  </si>
  <si>
    <t>En el segundo trimestre del año 2016 la Sala Seccional envió solicitud de transformación de Juzgados de Pequeñas Causas y Competencia Múltiple en Juzgados Civiles Municipales, hasta la fecha no se ha recibido respuesta por parte de la UDAE. El indicador no se encuentra medido, por cuanto la variable \"Número de propuestas de Reordenamiento atendidas\" en el período, fue cero (0), valor que el Software del SIGCMA no calcula, dejando el resultado del indicador sin medición.</t>
  </si>
  <si>
    <t>En el Tercer trimestre del año 2016 el Consejo Seccional de la Judicatura de Risaralda elaboró un Proyecto de Reordenamiento Integral,  los dos magistrados del Consejo Seccional de la Judicatura de Risaralda viajaron la ciudad de Bogota y lo presentaron al Consejo Superior, sin que se atendieran ninguna de las propuestas, por no contar con presupuesto para ello en el Orden Nacional,  no se ha recibido respuesta de la UDAE.  El indicador no se encuentra medido, por cuanto la variable \"Número de propuestas de Reordenamiento atendidas\" en el período, fue cero (0), valor que el Software del SIGCMA no calcula, dejando el resultado del indicador sin medición.</t>
  </si>
  <si>
    <t>En el Cuarto Trimestre del 2016, con base en el artículo 5º del Acuerdo PSAA16-10561 de 2016 y en virtud al fallo de la acción de Tutela radicada No. 2016-00053, proferido por la Sala Penal del Tribunal Superior del Distrito Judicial de Pereira, el Consejo Seccional de la Judicatura realizó el traslado de un Citador grado 3 del Juzgado Quinto Penal del Circuito de Pereira al Centro de Servicios Administrativos de los Juzgados de Ejecución de Penas y Medidas de Seguridad de Pereira.</t>
  </si>
  <si>
    <t>Cobertura de Carrera Judicial Jueces PEREIRA</t>
  </si>
  <si>
    <t>ADMINISTRACIÓN DE LA CARRERA JUDICIAL</t>
  </si>
  <si>
    <t xml:space="preserve">Número total de cargos provistos por carrera </t>
  </si>
  <si>
    <t>Número total de cargos de carrera</t>
  </si>
  <si>
    <t xml:space="preserve">En el segundo semestre del año 2016, se redujo el cumplimiento del indicador, por las siguientes razones: OTROS CONCURSOS: Consursos de merito de otras instituciones donde los que estan hoy en carrera judicial se presentan pasando a otra institucion, generando migraciones masivas (Procuraduria, fiscalia, Ministerios). PENSIONADOS: Nuevas vacantes con ocasion de ingreso a la nomina de pensionados de servidores judiciales. TRASLADOS: Migracion a otros distritos por necesidades personales o institucionales (Salud, Amenazas, reagrupacion familiar).MORA  EN LOS CONCUROS: Prolongacion en el tiempo del cronograma de los concursos. ACCIONES JUDICIALES: Demandas, peticiones Tutelas, que interpnen los aspirantes y los integrantes de la carrera judicial. PRESUPUESTAL: Falta de Recursos necesarios para adelantar las etapas del concurso.NO REPORTE DE LAS NOVEDADES LABORALES: el no reportar oportunamente las vacantes definitivas que se generan en los despachos judiciales. </t>
  </si>
  <si>
    <t>Cobertura de Carrera Judicial Magistrados PEREIRA</t>
  </si>
  <si>
    <t xml:space="preserve">Número total de cargos provistos por carrera Magistrados </t>
  </si>
  <si>
    <t xml:space="preserve">Número total de cargos de carrera </t>
  </si>
  <si>
    <t>En el segundo semestre del año 2016, se redujo el cumplimiento del indicador, por las siguientes razones: PENSIONADOS: Nuevas vacantes con ocasion de ingreso a la nomina de pensionados de servidores judiciales. TRASLADOS: Migracion a otros distritos por necesidades personales o institucionales (Salud, Amenazas, reagrupacion familiar).MORA  EN LOS CONCUROS: Prolongacion en el tiempo del cronograma de los concursos. ACCIONES JUDICIALES: Demandas, peticiones Tutelas, que interpnen los aspirantes y los integrantes de la carrera judicial. PRESUPUESTAL: Falta de Recursos necesarios para adelantar las etapas del concurso.</t>
  </si>
  <si>
    <t xml:space="preserve">Cobertura de Carrera Judicial Empleados PEREIRA </t>
  </si>
  <si>
    <t>Numero total de cargos provistos por carrera Empleados PEREIRA</t>
  </si>
  <si>
    <t>Numero total de cargos de carrera Empleados PEREIRA</t>
  </si>
  <si>
    <t>Satisfaccion de usuarios del Sistema de Carrera Judicial - PEREIRA</t>
  </si>
  <si>
    <t>Numero de Magistrados y Jueces que respondieron excelente y bueno</t>
  </si>
  <si>
    <t>Número de Magistrados y Jueces encuestados</t>
  </si>
  <si>
    <t>Este indicador ha sido alimentado con los resultados de última encuesta de satisfacción del cliente. Se espera la realización de la próxima con el fin de actualizar sus datos. No obstante es una muestra válida de la opinión de las y los servidores judiciales de la Seccional.</t>
  </si>
  <si>
    <t>Requerimientos atendidos oportunamente</t>
  </si>
  <si>
    <t>ASISTENCIA LEGAL</t>
  </si>
  <si>
    <t>Número de requerimientos atendidos oportunamente</t>
  </si>
  <si>
    <t>Número de requerimientos atendidos</t>
  </si>
  <si>
    <t>trimestral</t>
  </si>
  <si>
    <t>Se emplea especial atención a los términos de los derechos de petición, con el fin de cumplir no solo con la meta sino garantizar un buen servicios a los ususarios internos y externos.</t>
  </si>
  <si>
    <t>Fallos favorables a la Nación</t>
  </si>
  <si>
    <t>Número de fallos favorables a la Nación-Rama Judicial</t>
  </si>
  <si>
    <t>Número de fallos</t>
  </si>
  <si>
    <t>A pesar de efectuar una defensa cumplida y clara, en la actualidad la jurisprudencia no beneficia las razones de la defensa de la Rama Judicial.</t>
  </si>
  <si>
    <t>Recaudo de cobro coactivo</t>
  </si>
  <si>
    <t>Meta anual de recaudo por jurisdiccion coactiva</t>
  </si>
  <si>
    <t>Comparada con la meta anual que es de $100,000,000 se encuentra que se viene cumpliendo con ella satisfactoriamente.</t>
  </si>
  <si>
    <t>Se observa que se ha dado cumplimiento a la meta propuesta, evidenciandose que se cumplen con los términos y de esta manera se da cumplimiento a la Ley y se evitan consecuencias de carácter disciplinario.</t>
  </si>
  <si>
    <t>Este indicador no se cumple, por motivos externos a la entidad, ya que en la actualidad no depende de las razones de defensa de la Rama Judicial sino de la linea jurisprudencial actual.</t>
  </si>
  <si>
    <t>El indicador no se cumple, lo que se evidencia es que se deben implemetar mecanismos de cobro persuasivo para efectivamenete mejorar el recaudo.</t>
  </si>
  <si>
    <t>Calidad del servicio que presta el Consejo Superior de la Judicatura PEREIRA</t>
  </si>
  <si>
    <t>MEJORAMIENTO DEL SISTEMA INTEGRADO DE GESTIÓN Y CONTROL DE LA CALIDAD</t>
  </si>
  <si>
    <t>Porcentaje de personas con percepción excelente Porcentaje de personas con percepción buena</t>
  </si>
  <si>
    <t>2.0</t>
  </si>
  <si>
    <t>54.0</t>
  </si>
  <si>
    <t>Desde el nivel central se desplegó toda la logística para realizar la encuesta 2015 a través del software de gestión de calidad direccionando los correos a todos los servidores judiciales que las seccionales proporcionaron al Nivel Central. Desafortunadamente esta encuesta no tuvo éxito, pues del total de la muestra establecida solo respondió el 1.5%, presentándose un incumplimiento de aplicación de la misma al marco muestral seleccionado, así las cosas, se hace necesario que el proceso de Mejoramiento del SIGCMA haga un replanteamiento del marco muestral y de los canales utilizados para su aplicación.</t>
  </si>
  <si>
    <t>Cumplimiento del Plan de Implementacion del SIGC - PEREIRA</t>
  </si>
  <si>
    <t>(Estado de Implementacion Documentacion del SIGC + Estado Medicion de Indicadores SIGC + Estado Análisis de Indicadores del SIGC + Estado Identificacion Riesgos del SIGC + Estado Calificacion de Riesgos del SIGC + Estado Toma de Acciones Corectivas del SIGC + Estado Toma de Acciones Preventivas del SIGC + Estado de Medicion y Percepcion del Cliente del SIGC + Estado Avance de Informe de Revision para la Alta Direccion del SIGC )/9</t>
  </si>
  <si>
    <t>Para el segundo semestre del año 2016 el Plan de implementación del SIGCMA, se encuentra al 100%, toda vez que que se tenían medidos y analizados la totalidad de los indicadores.</t>
  </si>
  <si>
    <t>Eficacia en el cierre de las acciones de gestión - PEREIRA</t>
  </si>
  <si>
    <t>Eficacia en el cierre de las acciones de gestión=(Número de acciones cerradas oportunamente/Número total de acciones tomadas)*100</t>
  </si>
  <si>
    <t>50.0</t>
  </si>
  <si>
    <t>Para el año 2016, se iniciaron 10 acciones de gestión, 1 por parte del proceso de Adquisiciòn de Bienes y servicios,  1 por parte del proceso de Gestiòn de la Seguridad y Salud Ocupacional, 1 por parte del proceso de Administracion de la Seguridad, 1 por parte del proceso de Gestion Documental  ya terminadas, 3 por parte del proceso de  Mejoramiento de Infraestructura Fisica, 1 por parte del proceso de Gestion Tegnologica, 1 por parte del proceso de Gestion Humana.</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</si>
</sst>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_-;\-* #,##0_-;_-* &quot;-&quot;??_-;_-@_-"/>
  </numFmts>
  <fonts count="62">
    <font>
      <sz val="10"/>
      <name val="Arial"/>
      <family val="0"/>
    </font>
    <font>
      <u val="single"/>
      <sz val="10"/>
      <color indexed="12"/>
      <name val="Arial"/>
      <family val="2"/>
    </font>
    <font>
      <sz val="9"/>
      <name val="Times New Roman"/>
      <family val="1"/>
    </font>
    <font>
      <sz val="9"/>
      <color indexed="10"/>
      <name val="Times New Roman"/>
      <family val="1"/>
    </font>
    <font>
      <b/>
      <sz val="9"/>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9"/>
      <name val="Arial"/>
      <family val="2"/>
    </font>
    <font>
      <sz val="10"/>
      <color indexed="10"/>
      <name val="Arial"/>
      <family val="2"/>
    </font>
    <font>
      <b/>
      <sz val="9"/>
      <color indexed="9"/>
      <name val="Arial"/>
      <family val="2"/>
    </font>
    <font>
      <sz val="10"/>
      <color indexed="8"/>
      <name val="Calibri"/>
      <family val="2"/>
    </font>
    <font>
      <b/>
      <sz val="8"/>
      <color indexed="9"/>
      <name val="Arial"/>
      <family val="2"/>
    </font>
    <font>
      <sz val="8"/>
      <color indexed="8"/>
      <name val="Calibri"/>
      <family val="2"/>
    </font>
    <font>
      <sz val="8"/>
      <color indexed="10"/>
      <name val="Calibri"/>
      <family val="2"/>
    </font>
    <font>
      <sz val="8"/>
      <name val="Arial"/>
      <family val="2"/>
    </font>
    <font>
      <sz val="8"/>
      <name val="Calibri"/>
      <family val="2"/>
    </font>
    <font>
      <sz val="9"/>
      <color indexed="8"/>
      <name val="Calibri"/>
      <family val="2"/>
    </font>
    <font>
      <sz val="9"/>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FFFF"/>
      <name val="Arial"/>
      <family val="2"/>
    </font>
    <font>
      <sz val="10"/>
      <color theme="1"/>
      <name val="Arial"/>
      <family val="2"/>
    </font>
    <font>
      <sz val="10"/>
      <color rgb="FFFF0000"/>
      <name val="Arial"/>
      <family val="2"/>
    </font>
    <font>
      <b/>
      <sz val="9"/>
      <color rgb="FFFFFFFF"/>
      <name val="Arial"/>
      <family val="2"/>
    </font>
    <font>
      <sz val="10"/>
      <color theme="1"/>
      <name val="Calibri"/>
      <family val="2"/>
    </font>
    <font>
      <b/>
      <sz val="8"/>
      <color rgb="FFFFFFFF"/>
      <name val="Arial"/>
      <family val="2"/>
    </font>
    <font>
      <sz val="8"/>
      <color theme="1"/>
      <name val="Calibri"/>
      <family val="2"/>
    </font>
    <font>
      <sz val="8"/>
      <color rgb="FFFF0000"/>
      <name val="Calibri"/>
      <family val="2"/>
    </font>
    <font>
      <sz val="9"/>
      <color theme="1"/>
      <name val="Calibri"/>
      <family val="2"/>
    </font>
    <font>
      <sz val="9"/>
      <color rgb="FFFF0000"/>
      <name val="Calibri"/>
      <family val="2"/>
    </font>
    <font>
      <sz val="1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072F5C"/>
        <bgColor indexed="64"/>
      </patternFill>
    </fill>
    <fill>
      <patternFill patternType="solid">
        <fgColor theme="8" tint="-0.4999699890613556"/>
        <bgColor indexed="64"/>
      </patternFill>
    </fill>
    <fill>
      <patternFill patternType="solid">
        <fgColor rgb="FFEEEEEE"/>
        <bgColor indexed="64"/>
      </patternFill>
    </fill>
    <fill>
      <patternFill patternType="solid">
        <fgColor theme="0"/>
        <bgColor indexed="64"/>
      </patternFill>
    </fill>
    <fill>
      <patternFill patternType="solid">
        <fgColor rgb="FFCCCCCC"/>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color rgb="FF999999"/>
      </left>
      <right style="medium">
        <color rgb="FF999999"/>
      </right>
      <top style="medium">
        <color rgb="FF999999"/>
      </top>
      <bottom/>
    </border>
    <border>
      <left style="thin">
        <color rgb="FF999999"/>
      </left>
      <right style="thin">
        <color rgb="FF999999"/>
      </right>
      <top style="thin">
        <color rgb="FF999999"/>
      </top>
      <bottom/>
    </border>
    <border>
      <left style="medium">
        <color rgb="FF999999"/>
      </left>
      <right/>
      <top style="medium">
        <color rgb="FF999999"/>
      </top>
      <bottom/>
    </border>
    <border>
      <left/>
      <right/>
      <top style="medium">
        <color rgb="FF999999"/>
      </top>
      <bottom/>
    </border>
    <border>
      <left/>
      <right style="medium">
        <color rgb="FF999999"/>
      </right>
      <top style="medium">
        <color rgb="FF999999"/>
      </top>
      <bottom/>
    </border>
    <border>
      <left style="medium">
        <color rgb="FF999999"/>
      </left>
      <right/>
      <top style="medium">
        <color rgb="FF999999"/>
      </top>
      <bottom style="medium">
        <color rgb="FF999999"/>
      </bottom>
    </border>
    <border>
      <left/>
      <right/>
      <top style="medium">
        <color rgb="FF999999"/>
      </top>
      <bottom style="medium">
        <color rgb="FF999999"/>
      </bottom>
    </border>
    <border>
      <left/>
      <right style="medium">
        <color rgb="FF999999"/>
      </right>
      <top style="medium">
        <color rgb="FF999999"/>
      </top>
      <bottom style="medium">
        <color rgb="FF999999"/>
      </bottom>
    </border>
    <border>
      <left style="medium">
        <color rgb="FF999999"/>
      </left>
      <right style="medium">
        <color rgb="FF999999"/>
      </right>
      <top/>
      <bottom style="medium">
        <color rgb="FF999999"/>
      </bottom>
    </border>
    <border>
      <left style="thin">
        <color rgb="FF999999"/>
      </left>
      <right style="thin">
        <color rgb="FF999999"/>
      </right>
      <top/>
      <bottom style="thin">
        <color rgb="FF999999"/>
      </bottom>
    </border>
    <border>
      <left/>
      <right style="medium">
        <color rgb="FF999999"/>
      </right>
      <top/>
      <bottom style="medium">
        <color rgb="FF999999"/>
      </bottom>
    </border>
    <border>
      <left style="medium">
        <color rgb="FF999999"/>
      </left>
      <right/>
      <top/>
      <bottom/>
    </border>
    <border>
      <left style="thin">
        <color rgb="FF999999"/>
      </left>
      <right style="thin">
        <color rgb="FF999999"/>
      </right>
      <top style="thin">
        <color rgb="FF999999"/>
      </top>
      <bottom style="thin">
        <color rgb="FF999999"/>
      </bottom>
    </border>
    <border>
      <left style="medium">
        <color rgb="FF999999"/>
      </left>
      <right style="medium">
        <color rgb="FF999999"/>
      </right>
      <top/>
      <bottom/>
    </border>
    <border>
      <left style="medium">
        <color rgb="FF999999"/>
      </left>
      <right/>
      <top/>
      <bottom style="medium">
        <color rgb="FF999999"/>
      </bottom>
    </border>
    <border>
      <left/>
      <right style="medium">
        <color rgb="FF999999"/>
      </right>
      <top/>
      <bottom/>
    </border>
    <border>
      <left style="medium">
        <color rgb="FF999999"/>
      </left>
      <right style="medium">
        <color rgb="FF999999"/>
      </right>
      <top/>
      <bottom style="thin"/>
    </border>
    <border>
      <left/>
      <right style="medium">
        <color rgb="FF999999"/>
      </right>
      <top/>
      <bottom style="thin"/>
    </border>
    <border>
      <left style="medium">
        <color rgb="FF999999"/>
      </left>
      <right/>
      <top/>
      <bottom style="thin"/>
    </border>
    <border>
      <left/>
      <right/>
      <top/>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thin"/>
      <right style="medium"/>
      <top style="medium"/>
      <bottom style="thin"/>
    </border>
    <border>
      <left style="medium"/>
      <right style="thin"/>
      <top style="medium"/>
      <bottom style="thin"/>
    </border>
    <border>
      <left/>
      <right style="thin"/>
      <top style="thin"/>
      <bottom style="medium"/>
    </border>
    <border>
      <left style="thin"/>
      <right style="medium"/>
      <top style="thin"/>
      <bottom style="medium"/>
    </border>
    <border>
      <left style="medium"/>
      <right style="thin"/>
      <top style="thin"/>
      <bottom style="medium"/>
    </border>
    <border>
      <left style="thin"/>
      <right/>
      <top/>
      <bottom style="thin"/>
    </border>
    <border>
      <left style="medium"/>
      <right style="thin"/>
      <top/>
      <bottom style="thin"/>
    </border>
    <border>
      <left style="thin"/>
      <right style="medium"/>
      <top/>
      <bottom style="thin"/>
    </border>
    <border>
      <left/>
      <right style="thin">
        <color rgb="FF999999"/>
      </right>
      <top style="thin">
        <color rgb="FF999999"/>
      </top>
      <bottom style="thin">
        <color rgb="FF999999"/>
      </bottom>
    </border>
    <border>
      <left style="medium"/>
      <right style="thin"/>
      <top style="thin"/>
      <bottom style="thin"/>
    </border>
    <border>
      <left style="thin"/>
      <right style="medium"/>
      <top style="thin"/>
      <bottom style="thin"/>
    </border>
    <border>
      <left style="thin">
        <color rgb="FF999999"/>
      </left>
      <right/>
      <top style="thin">
        <color rgb="FF999999"/>
      </top>
      <bottom style="thin">
        <color rgb="FF999999"/>
      </bottom>
    </border>
    <border>
      <left/>
      <right/>
      <top style="thin">
        <color rgb="FF999999"/>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1" fillId="0" borderId="0" applyNumberFormat="0" applyFill="0" applyBorder="0" applyAlignment="0" applyProtection="0"/>
    <xf numFmtId="0" fontId="43"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262">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vertical="center" wrapText="1"/>
    </xf>
    <xf numFmtId="0" fontId="3" fillId="34" borderId="10" xfId="0" applyFont="1" applyFill="1" applyBorder="1" applyAlignment="1">
      <alignment vertical="center" wrapText="1"/>
    </xf>
    <xf numFmtId="0" fontId="2" fillId="33" borderId="10" xfId="0" applyFont="1" applyFill="1" applyBorder="1" applyAlignment="1">
      <alignment vertical="center" wrapText="1"/>
    </xf>
    <xf numFmtId="0" fontId="2" fillId="0" borderId="0" xfId="0" applyFont="1" applyAlignment="1">
      <alignment vertical="center" wrapText="1"/>
    </xf>
    <xf numFmtId="0" fontId="2" fillId="34" borderId="10" xfId="0" applyFont="1" applyFill="1" applyBorder="1" applyAlignment="1">
      <alignment vertical="center" wrapText="1"/>
    </xf>
    <xf numFmtId="0" fontId="2" fillId="35" borderId="10" xfId="0" applyFont="1" applyFill="1" applyBorder="1" applyAlignment="1">
      <alignment vertical="center" wrapText="1"/>
    </xf>
    <xf numFmtId="3" fontId="2" fillId="33" borderId="10" xfId="0" applyNumberFormat="1" applyFont="1" applyFill="1" applyBorder="1" applyAlignment="1">
      <alignment vertical="center" wrapText="1"/>
    </xf>
    <xf numFmtId="3" fontId="2" fillId="0" borderId="0" xfId="0" applyNumberFormat="1" applyFont="1" applyAlignment="1">
      <alignment vertical="center" wrapText="1"/>
    </xf>
    <xf numFmtId="4" fontId="2" fillId="0" borderId="0" xfId="0" applyNumberFormat="1" applyFont="1" applyAlignment="1">
      <alignment vertical="center" wrapText="1"/>
    </xf>
    <xf numFmtId="0" fontId="3" fillId="34" borderId="10"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35" borderId="11" xfId="0" applyFont="1" applyFill="1" applyBorder="1" applyAlignment="1">
      <alignment vertical="center" wrapText="1"/>
    </xf>
    <xf numFmtId="9" fontId="2" fillId="35" borderId="0" xfId="0" applyNumberFormat="1" applyFont="1" applyFill="1" applyAlignment="1">
      <alignment vertical="center" wrapText="1"/>
    </xf>
    <xf numFmtId="0" fontId="4" fillId="0" borderId="0" xfId="0" applyFont="1" applyAlignment="1">
      <alignment/>
    </xf>
    <xf numFmtId="0" fontId="1" fillId="0" borderId="0" xfId="46" applyAlignment="1" applyProtection="1">
      <alignment vertical="center" wrapText="1"/>
      <protection/>
    </xf>
    <xf numFmtId="0" fontId="2" fillId="16" borderId="10" xfId="0" applyFont="1" applyFill="1" applyBorder="1" applyAlignment="1">
      <alignment/>
    </xf>
    <xf numFmtId="0" fontId="3" fillId="16" borderId="10"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6" borderId="12" xfId="0" applyFont="1" applyFill="1" applyBorder="1" applyAlignment="1">
      <alignment vertical="center" wrapText="1"/>
    </xf>
    <xf numFmtId="0" fontId="2" fillId="16" borderId="13" xfId="0" applyFont="1" applyFill="1" applyBorder="1" applyAlignment="1">
      <alignment vertical="center" wrapText="1"/>
    </xf>
    <xf numFmtId="0" fontId="2" fillId="16" borderId="11" xfId="0" applyFont="1" applyFill="1" applyBorder="1" applyAlignment="1">
      <alignment vertical="center" wrapText="1"/>
    </xf>
    <xf numFmtId="0" fontId="2" fillId="11" borderId="14"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11" xfId="0" applyFont="1" applyFill="1" applyBorder="1" applyAlignment="1">
      <alignment vertical="center" wrapText="1"/>
    </xf>
    <xf numFmtId="0" fontId="51" fillId="36" borderId="16" xfId="0" applyFont="1" applyFill="1" applyBorder="1" applyAlignment="1">
      <alignment horizontal="center" vertical="center" wrapText="1"/>
    </xf>
    <xf numFmtId="0" fontId="51" fillId="36" borderId="17" xfId="0" applyFont="1" applyFill="1" applyBorder="1" applyAlignment="1">
      <alignment horizontal="center" vertical="center" wrapText="1"/>
    </xf>
    <xf numFmtId="0" fontId="51" fillId="36" borderId="18" xfId="0" applyFont="1" applyFill="1" applyBorder="1" applyAlignment="1">
      <alignment horizontal="center" vertical="center" wrapText="1"/>
    </xf>
    <xf numFmtId="0" fontId="51" fillId="36" borderId="19" xfId="0" applyFont="1" applyFill="1" applyBorder="1" applyAlignment="1">
      <alignment horizontal="center" vertical="center" wrapText="1"/>
    </xf>
    <xf numFmtId="0" fontId="51" fillId="36" borderId="20" xfId="0" applyFont="1" applyFill="1" applyBorder="1" applyAlignment="1">
      <alignment horizontal="center" vertical="center" wrapText="1"/>
    </xf>
    <xf numFmtId="0" fontId="51" fillId="37" borderId="21" xfId="0" applyFont="1" applyFill="1" applyBorder="1" applyAlignment="1">
      <alignment horizontal="center" vertical="center" wrapText="1"/>
    </xf>
    <xf numFmtId="0" fontId="51" fillId="37" borderId="22" xfId="0" applyFont="1" applyFill="1" applyBorder="1" applyAlignment="1">
      <alignment horizontal="center" vertical="center" wrapText="1"/>
    </xf>
    <xf numFmtId="0" fontId="51" fillId="37" borderId="23" xfId="0" applyFont="1" applyFill="1" applyBorder="1" applyAlignment="1">
      <alignment horizontal="center" vertical="center" wrapText="1"/>
    </xf>
    <xf numFmtId="0" fontId="51" fillId="36" borderId="24" xfId="0" applyFont="1" applyFill="1" applyBorder="1" applyAlignment="1">
      <alignment horizontal="center" vertical="center" wrapText="1"/>
    </xf>
    <xf numFmtId="0" fontId="51" fillId="36" borderId="25" xfId="0" applyFont="1" applyFill="1" applyBorder="1" applyAlignment="1">
      <alignment horizontal="center" vertical="center" wrapText="1"/>
    </xf>
    <xf numFmtId="0" fontId="51" fillId="36" borderId="21" xfId="0" applyFont="1" applyFill="1" applyBorder="1" applyAlignment="1">
      <alignment horizontal="center" vertical="center" wrapText="1"/>
    </xf>
    <xf numFmtId="0" fontId="51" fillId="36" borderId="23" xfId="0" applyFont="1" applyFill="1" applyBorder="1" applyAlignment="1">
      <alignment horizontal="center" vertical="center" wrapText="1"/>
    </xf>
    <xf numFmtId="0" fontId="51" fillId="36" borderId="26" xfId="0" applyFont="1" applyFill="1" applyBorder="1" applyAlignment="1">
      <alignment horizontal="center" vertical="center" wrapText="1"/>
    </xf>
    <xf numFmtId="0" fontId="51" fillId="36" borderId="0" xfId="0" applyFont="1" applyFill="1" applyBorder="1" applyAlignment="1">
      <alignment horizontal="center" vertical="center" wrapText="1"/>
    </xf>
    <xf numFmtId="0" fontId="51" fillId="36" borderId="16" xfId="0" applyFont="1" applyFill="1" applyBorder="1" applyAlignment="1">
      <alignment horizontal="center" vertical="center" wrapText="1"/>
    </xf>
    <xf numFmtId="0" fontId="52" fillId="0" borderId="0" xfId="0" applyFont="1" applyAlignment="1">
      <alignment horizontal="center" vertical="center" wrapText="1"/>
    </xf>
    <xf numFmtId="9" fontId="53" fillId="0" borderId="0" xfId="54" applyFont="1" applyAlignment="1">
      <alignment horizontal="center" vertical="center" wrapText="1"/>
    </xf>
    <xf numFmtId="9" fontId="53" fillId="0" borderId="0" xfId="0" applyNumberFormat="1" applyFont="1" applyAlignment="1">
      <alignment horizontal="center" vertical="center" wrapText="1"/>
    </xf>
    <xf numFmtId="0" fontId="52" fillId="0" borderId="0" xfId="0" applyFont="1" applyAlignment="1">
      <alignment horizontal="center" vertical="center"/>
    </xf>
    <xf numFmtId="9" fontId="52" fillId="0" borderId="0" xfId="0" applyNumberFormat="1" applyFont="1" applyAlignment="1">
      <alignment horizontal="center" vertical="center"/>
    </xf>
    <xf numFmtId="192" fontId="0" fillId="0" borderId="0" xfId="48" applyNumberFormat="1" applyFont="1" applyAlignment="1">
      <alignment horizontal="center" vertical="center"/>
    </xf>
    <xf numFmtId="0" fontId="52" fillId="0" borderId="0" xfId="0" applyFont="1" applyAlignment="1">
      <alignment horizontal="justify" vertical="center" wrapText="1"/>
    </xf>
    <xf numFmtId="0" fontId="0" fillId="0" borderId="0" xfId="0" applyAlignment="1">
      <alignment horizontal="center" vertical="center" wrapText="1"/>
    </xf>
    <xf numFmtId="0" fontId="54" fillId="36" borderId="16" xfId="0" applyFont="1" applyFill="1" applyBorder="1" applyAlignment="1">
      <alignment horizontal="center" vertical="center" wrapText="1"/>
    </xf>
    <xf numFmtId="0" fontId="54" fillId="36" borderId="17" xfId="0" applyFont="1" applyFill="1" applyBorder="1" applyAlignment="1">
      <alignment horizontal="center" vertical="center" wrapText="1"/>
    </xf>
    <xf numFmtId="0" fontId="54" fillId="36" borderId="18" xfId="0" applyFont="1" applyFill="1" applyBorder="1" applyAlignment="1">
      <alignment horizontal="center" vertical="center" wrapText="1"/>
    </xf>
    <xf numFmtId="0" fontId="54" fillId="36" borderId="19" xfId="0" applyFont="1" applyFill="1" applyBorder="1" applyAlignment="1">
      <alignment horizontal="center" vertical="center" wrapText="1"/>
    </xf>
    <xf numFmtId="0" fontId="54" fillId="36" borderId="20" xfId="0" applyFont="1" applyFill="1" applyBorder="1" applyAlignment="1">
      <alignment horizontal="center" vertical="center" wrapText="1"/>
    </xf>
    <xf numFmtId="0" fontId="54" fillId="36" borderId="21" xfId="0" applyFont="1" applyFill="1" applyBorder="1" applyAlignment="1">
      <alignment horizontal="center" vertical="center" wrapText="1"/>
    </xf>
    <xf numFmtId="0" fontId="54" fillId="36" borderId="22" xfId="0" applyFont="1" applyFill="1" applyBorder="1" applyAlignment="1">
      <alignment horizontal="center" vertical="center" wrapText="1"/>
    </xf>
    <xf numFmtId="0" fontId="54" fillId="36" borderId="23" xfId="0" applyFont="1" applyFill="1" applyBorder="1" applyAlignment="1">
      <alignment horizontal="center" vertical="center" wrapText="1"/>
    </xf>
    <xf numFmtId="0" fontId="54" fillId="36" borderId="24" xfId="0" applyFont="1" applyFill="1" applyBorder="1" applyAlignment="1">
      <alignment horizontal="center" vertical="center" wrapText="1"/>
    </xf>
    <xf numFmtId="0" fontId="54" fillId="36" borderId="25" xfId="0" applyFont="1" applyFill="1" applyBorder="1" applyAlignment="1">
      <alignment horizontal="center" vertical="center" wrapText="1"/>
    </xf>
    <xf numFmtId="0" fontId="54" fillId="36" borderId="26" xfId="0" applyFont="1" applyFill="1" applyBorder="1" applyAlignment="1">
      <alignment horizontal="center" vertical="center" wrapText="1"/>
    </xf>
    <xf numFmtId="0" fontId="54" fillId="36" borderId="26" xfId="0" applyFont="1" applyFill="1" applyBorder="1" applyAlignment="1">
      <alignment horizontal="center" vertical="center" wrapText="1"/>
    </xf>
    <xf numFmtId="0" fontId="54" fillId="36" borderId="0" xfId="0" applyFont="1" applyFill="1" applyBorder="1" applyAlignment="1">
      <alignment horizontal="center" vertical="center" wrapText="1"/>
    </xf>
    <xf numFmtId="0" fontId="54" fillId="36" borderId="16" xfId="0" applyFont="1" applyFill="1" applyBorder="1" applyAlignment="1">
      <alignment horizontal="center" vertical="center" wrapText="1"/>
    </xf>
    <xf numFmtId="0" fontId="54" fillId="36" borderId="27" xfId="0" applyFont="1" applyFill="1" applyBorder="1" applyAlignment="1">
      <alignment horizontal="center" vertical="center" wrapText="1"/>
    </xf>
    <xf numFmtId="0" fontId="54" fillId="36" borderId="0" xfId="0" applyFont="1" applyFill="1" applyBorder="1" applyAlignment="1">
      <alignment horizontal="center" vertical="center" wrapText="1"/>
    </xf>
    <xf numFmtId="9" fontId="46" fillId="0" borderId="0" xfId="0" applyNumberFormat="1" applyFont="1" applyAlignment="1">
      <alignment horizontal="center" vertical="top" wrapText="1"/>
    </xf>
    <xf numFmtId="0" fontId="52" fillId="38" borderId="28" xfId="0" applyFont="1" applyFill="1" applyBorder="1" applyAlignment="1">
      <alignment horizontal="center" vertical="center" wrapText="1"/>
    </xf>
    <xf numFmtId="2" fontId="52" fillId="38" borderId="28" xfId="0" applyNumberFormat="1" applyFont="1" applyFill="1" applyBorder="1" applyAlignment="1">
      <alignment horizontal="center" vertical="center" wrapText="1"/>
    </xf>
    <xf numFmtId="10" fontId="52" fillId="38" borderId="28" xfId="54" applyNumberFormat="1" applyFont="1" applyFill="1" applyBorder="1" applyAlignment="1">
      <alignment horizontal="center" vertical="center" wrapText="1"/>
    </xf>
    <xf numFmtId="2" fontId="53" fillId="38" borderId="28" xfId="54" applyNumberFormat="1" applyFont="1" applyFill="1" applyBorder="1" applyAlignment="1">
      <alignment horizontal="center" vertical="center" wrapText="1"/>
    </xf>
    <xf numFmtId="2" fontId="0" fillId="38" borderId="28" xfId="54" applyNumberFormat="1" applyFont="1" applyFill="1" applyBorder="1" applyAlignment="1">
      <alignment horizontal="center" vertical="center" wrapText="1"/>
    </xf>
    <xf numFmtId="0" fontId="52" fillId="38" borderId="28" xfId="0" applyFont="1" applyFill="1" applyBorder="1" applyAlignment="1">
      <alignment horizontal="justify" vertical="center" wrapText="1"/>
    </xf>
    <xf numFmtId="10" fontId="0" fillId="38" borderId="28" xfId="54" applyNumberFormat="1" applyFont="1" applyFill="1" applyBorder="1" applyAlignment="1">
      <alignment horizontal="center" vertical="center" wrapText="1"/>
    </xf>
    <xf numFmtId="10" fontId="53" fillId="38" borderId="28" xfId="54" applyNumberFormat="1" applyFont="1" applyFill="1" applyBorder="1" applyAlignment="1">
      <alignment horizontal="center" vertical="center" wrapText="1"/>
    </xf>
    <xf numFmtId="0" fontId="0" fillId="0" borderId="10" xfId="0" applyBorder="1" applyAlignment="1">
      <alignment horizontal="center" vertical="center" wrapText="1"/>
    </xf>
    <xf numFmtId="1" fontId="0" fillId="0" borderId="10" xfId="0" applyNumberFormat="1" applyBorder="1" applyAlignment="1">
      <alignment horizontal="center" vertical="center" wrapText="1"/>
    </xf>
    <xf numFmtId="9" fontId="46" fillId="0" borderId="10" xfId="54" applyFont="1" applyBorder="1" applyAlignment="1">
      <alignment horizontal="center" vertical="center" wrapText="1"/>
    </xf>
    <xf numFmtId="9" fontId="46" fillId="0" borderId="10" xfId="0" applyNumberFormat="1" applyFont="1" applyBorder="1" applyAlignment="1">
      <alignment horizontal="center" vertical="center" wrapText="1"/>
    </xf>
    <xf numFmtId="0" fontId="0" fillId="0" borderId="10" xfId="0" applyBorder="1" applyAlignment="1">
      <alignment vertical="center"/>
    </xf>
    <xf numFmtId="9" fontId="0" fillId="0" borderId="10" xfId="0" applyNumberFormat="1" applyBorder="1" applyAlignment="1">
      <alignment vertical="center"/>
    </xf>
    <xf numFmtId="0" fontId="0" fillId="39" borderId="10" xfId="0" applyFill="1" applyBorder="1" applyAlignment="1">
      <alignment vertical="center" wrapText="1"/>
    </xf>
    <xf numFmtId="0" fontId="0" fillId="0" borderId="0" xfId="0" applyAlignment="1">
      <alignment vertical="center"/>
    </xf>
    <xf numFmtId="0" fontId="54" fillId="36" borderId="16" xfId="0" applyFont="1" applyFill="1" applyBorder="1" applyAlignment="1">
      <alignment horizontal="left" vertical="center" wrapText="1"/>
    </xf>
    <xf numFmtId="0" fontId="54" fillId="36" borderId="20" xfId="0" applyFont="1" applyFill="1" applyBorder="1" applyAlignment="1">
      <alignment horizontal="center" vertical="center" wrapText="1"/>
    </xf>
    <xf numFmtId="0" fontId="54" fillId="36" borderId="18" xfId="0" applyFont="1" applyFill="1" applyBorder="1" applyAlignment="1">
      <alignment vertical="center" wrapText="1"/>
    </xf>
    <xf numFmtId="0" fontId="54" fillId="36" borderId="19" xfId="0" applyFont="1" applyFill="1" applyBorder="1" applyAlignment="1">
      <alignment vertical="center" wrapText="1"/>
    </xf>
    <xf numFmtId="0" fontId="0" fillId="40" borderId="0" xfId="0" applyFill="1" applyAlignment="1">
      <alignment/>
    </xf>
    <xf numFmtId="0" fontId="54" fillId="36" borderId="29" xfId="0" applyFont="1" applyFill="1" applyBorder="1" applyAlignment="1">
      <alignment horizontal="left" vertical="center" wrapText="1"/>
    </xf>
    <xf numFmtId="0" fontId="54" fillId="36" borderId="29" xfId="0" applyFont="1" applyFill="1" applyBorder="1" applyAlignment="1">
      <alignment horizontal="center" vertical="center" wrapText="1"/>
    </xf>
    <xf numFmtId="0" fontId="54" fillId="36" borderId="30" xfId="0" applyFont="1" applyFill="1" applyBorder="1" applyAlignment="1">
      <alignment horizontal="center" vertical="center" wrapText="1"/>
    </xf>
    <xf numFmtId="0" fontId="54" fillId="36" borderId="27" xfId="0" applyFont="1" applyFill="1" applyBorder="1" applyAlignment="1">
      <alignment vertical="center" wrapText="1"/>
    </xf>
    <xf numFmtId="0" fontId="54" fillId="36" borderId="0" xfId="0" applyFont="1" applyFill="1" applyBorder="1" applyAlignment="1">
      <alignment vertical="center" wrapText="1"/>
    </xf>
    <xf numFmtId="0" fontId="54" fillId="36" borderId="31" xfId="0" applyFont="1" applyFill="1" applyBorder="1" applyAlignment="1">
      <alignment horizontal="center" vertical="center" wrapText="1"/>
    </xf>
    <xf numFmtId="0" fontId="54" fillId="36" borderId="32" xfId="0" applyFont="1" applyFill="1" applyBorder="1" applyAlignment="1">
      <alignment horizontal="left" vertical="center" wrapText="1"/>
    </xf>
    <xf numFmtId="0" fontId="54" fillId="36" borderId="32" xfId="0" applyFont="1" applyFill="1" applyBorder="1" applyAlignment="1">
      <alignment horizontal="center" vertical="center" wrapText="1"/>
    </xf>
    <xf numFmtId="0" fontId="54" fillId="36" borderId="33" xfId="0" applyFont="1" applyFill="1" applyBorder="1" applyAlignment="1">
      <alignment horizontal="center" vertical="center" wrapText="1"/>
    </xf>
    <xf numFmtId="0" fontId="54" fillId="36" borderId="34" xfId="0" applyFont="1" applyFill="1" applyBorder="1" applyAlignment="1">
      <alignment horizontal="center" vertical="center" wrapText="1"/>
    </xf>
    <xf numFmtId="0" fontId="54" fillId="36" borderId="35" xfId="0" applyFont="1" applyFill="1" applyBorder="1" applyAlignment="1">
      <alignment horizontal="center" vertical="center" wrapText="1"/>
    </xf>
    <xf numFmtId="0" fontId="0" fillId="0" borderId="10" xfId="0" applyBorder="1" applyAlignment="1">
      <alignment horizontal="left" vertical="center" wrapText="1"/>
    </xf>
    <xf numFmtId="0" fontId="0" fillId="38" borderId="10" xfId="0" applyFill="1" applyBorder="1" applyAlignment="1">
      <alignment horizontal="center" vertical="center" wrapText="1"/>
    </xf>
    <xf numFmtId="0" fontId="0" fillId="38" borderId="10" xfId="0" applyFill="1" applyBorder="1" applyAlignment="1">
      <alignment vertical="center" wrapText="1"/>
    </xf>
    <xf numFmtId="0" fontId="0" fillId="38" borderId="0" xfId="0" applyFill="1" applyAlignment="1">
      <alignment/>
    </xf>
    <xf numFmtId="187" fontId="0" fillId="38" borderId="10" xfId="48" applyFont="1" applyFill="1" applyBorder="1" applyAlignment="1">
      <alignment horizontal="center" vertical="center" wrapText="1"/>
    </xf>
    <xf numFmtId="0" fontId="0" fillId="37" borderId="14" xfId="0" applyFill="1" applyBorder="1" applyAlignment="1">
      <alignment horizontal="left" vertical="center"/>
    </xf>
    <xf numFmtId="0" fontId="0" fillId="37" borderId="36" xfId="0" applyFill="1" applyBorder="1" applyAlignment="1">
      <alignment vertical="center"/>
    </xf>
    <xf numFmtId="0" fontId="0" fillId="37" borderId="36" xfId="0" applyFill="1" applyBorder="1" applyAlignment="1">
      <alignment horizontal="center" vertical="center"/>
    </xf>
    <xf numFmtId="0" fontId="0" fillId="37" borderId="15" xfId="0" applyFill="1" applyBorder="1" applyAlignment="1">
      <alignment vertic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9" fontId="46" fillId="0" borderId="0" xfId="54" applyFont="1" applyAlignment="1">
      <alignment horizontal="center" vertical="center" wrapText="1"/>
    </xf>
    <xf numFmtId="9" fontId="46" fillId="0" borderId="0" xfId="0" applyNumberFormat="1" applyFont="1" applyAlignment="1">
      <alignment horizontal="center" vertical="center" wrapText="1"/>
    </xf>
    <xf numFmtId="9" fontId="0" fillId="0" borderId="0" xfId="0" applyNumberFormat="1" applyAlignment="1">
      <alignment vertical="center"/>
    </xf>
    <xf numFmtId="0" fontId="0" fillId="0" borderId="10" xfId="0" applyBorder="1" applyAlignment="1">
      <alignment vertical="center" wrapText="1"/>
    </xf>
    <xf numFmtId="0" fontId="0" fillId="0" borderId="10" xfId="0" applyBorder="1" applyAlignment="1">
      <alignment wrapText="1"/>
    </xf>
    <xf numFmtId="0" fontId="0" fillId="0" borderId="10" xfId="0" applyBorder="1" applyAlignment="1">
      <alignment vertical="top" wrapText="1"/>
    </xf>
    <xf numFmtId="9" fontId="53" fillId="0" borderId="0" xfId="0" applyNumberFormat="1" applyFont="1" applyAlignment="1">
      <alignment horizontal="center" vertical="top" wrapText="1"/>
    </xf>
    <xf numFmtId="1" fontId="52" fillId="0" borderId="0" xfId="48" applyNumberFormat="1" applyFont="1" applyAlignment="1">
      <alignment horizontal="center" vertical="center" wrapText="1"/>
    </xf>
    <xf numFmtId="0" fontId="52" fillId="0" borderId="0" xfId="48" applyNumberFormat="1" applyFont="1" applyAlignment="1">
      <alignment horizontal="center" vertical="center"/>
    </xf>
    <xf numFmtId="0" fontId="50" fillId="0" borderId="0" xfId="0" applyFont="1" applyAlignment="1">
      <alignment wrapText="1"/>
    </xf>
    <xf numFmtId="0" fontId="38" fillId="37" borderId="10" xfId="0" applyFont="1" applyFill="1" applyBorder="1" applyAlignment="1">
      <alignment horizontal="center"/>
    </xf>
    <xf numFmtId="0" fontId="50" fillId="0" borderId="0" xfId="0" applyFont="1" applyAlignment="1">
      <alignment horizontal="center" wrapText="1"/>
    </xf>
    <xf numFmtId="0" fontId="38" fillId="37" borderId="10" xfId="0" applyFont="1" applyFill="1" applyBorder="1" applyAlignment="1">
      <alignment/>
    </xf>
    <xf numFmtId="0" fontId="50" fillId="0" borderId="10" xfId="0" applyFont="1" applyBorder="1" applyAlignment="1">
      <alignment horizontal="center"/>
    </xf>
    <xf numFmtId="0" fontId="0" fillId="0" borderId="10" xfId="0" applyBorder="1" applyAlignment="1">
      <alignment horizontal="left"/>
    </xf>
    <xf numFmtId="0" fontId="35" fillId="37" borderId="10" xfId="0" applyFont="1" applyFill="1" applyBorder="1" applyAlignment="1">
      <alignment horizontal="center"/>
    </xf>
    <xf numFmtId="0" fontId="0" fillId="0" borderId="10" xfId="0" applyFill="1" applyBorder="1" applyAlignment="1">
      <alignment horizontal="left"/>
    </xf>
    <xf numFmtId="0" fontId="0" fillId="0" borderId="10" xfId="0" applyBorder="1" applyAlignment="1">
      <alignment horizontal="center" vertical="top" wrapText="1"/>
    </xf>
    <xf numFmtId="0" fontId="0" fillId="35" borderId="10" xfId="0" applyFill="1" applyBorder="1" applyAlignment="1">
      <alignment horizontal="center" vertical="top" wrapText="1"/>
    </xf>
    <xf numFmtId="9" fontId="46" fillId="0" borderId="10" xfId="54" applyFont="1" applyBorder="1" applyAlignment="1">
      <alignment horizontal="center" vertical="top" wrapText="1"/>
    </xf>
    <xf numFmtId="9" fontId="46" fillId="0" borderId="10" xfId="0" applyNumberFormat="1" applyFont="1" applyBorder="1" applyAlignment="1">
      <alignment horizontal="center" vertical="top" wrapText="1"/>
    </xf>
    <xf numFmtId="0" fontId="0" fillId="0" borderId="10" xfId="0" applyBorder="1" applyAlignment="1">
      <alignment/>
    </xf>
    <xf numFmtId="0" fontId="55" fillId="0" borderId="10" xfId="0" applyFont="1" applyBorder="1" applyAlignment="1">
      <alignment wrapText="1"/>
    </xf>
    <xf numFmtId="1" fontId="0" fillId="0" borderId="10" xfId="0" applyNumberFormat="1" applyBorder="1" applyAlignment="1">
      <alignment vertical="center"/>
    </xf>
    <xf numFmtId="0" fontId="0" fillId="0" borderId="11" xfId="0" applyBorder="1" applyAlignment="1">
      <alignment vertical="top" wrapText="1"/>
    </xf>
    <xf numFmtId="0" fontId="52" fillId="38" borderId="0" xfId="0" applyFont="1" applyFill="1" applyAlignment="1">
      <alignment vertical="center" wrapText="1"/>
    </xf>
    <xf numFmtId="10" fontId="46" fillId="0" borderId="10" xfId="54" applyNumberFormat="1" applyFont="1" applyBorder="1" applyAlignment="1">
      <alignment horizontal="center" vertical="center" wrapText="1"/>
    </xf>
    <xf numFmtId="10" fontId="0" fillId="0" borderId="10" xfId="0" applyNumberFormat="1" applyBorder="1" applyAlignment="1">
      <alignment vertical="center"/>
    </xf>
    <xf numFmtId="0" fontId="56" fillId="36" borderId="16" xfId="0" applyFont="1" applyFill="1" applyBorder="1" applyAlignment="1">
      <alignment horizontal="center" vertical="center" wrapText="1"/>
    </xf>
    <xf numFmtId="0" fontId="56" fillId="36" borderId="17" xfId="0" applyFont="1" applyFill="1" applyBorder="1" applyAlignment="1">
      <alignment horizontal="center" vertical="center" wrapText="1"/>
    </xf>
    <xf numFmtId="0" fontId="56" fillId="36" borderId="18" xfId="0" applyFont="1" applyFill="1" applyBorder="1" applyAlignment="1">
      <alignment horizontal="center" vertical="center" wrapText="1"/>
    </xf>
    <xf numFmtId="0" fontId="56" fillId="36" borderId="19" xfId="0" applyFont="1" applyFill="1" applyBorder="1" applyAlignment="1">
      <alignment horizontal="center" vertical="center" wrapText="1"/>
    </xf>
    <xf numFmtId="0" fontId="56" fillId="36" borderId="20" xfId="0" applyFont="1" applyFill="1" applyBorder="1" applyAlignment="1">
      <alignment horizontal="center" vertical="center" wrapText="1"/>
    </xf>
    <xf numFmtId="0" fontId="56" fillId="36" borderId="21" xfId="0" applyFont="1" applyFill="1" applyBorder="1" applyAlignment="1">
      <alignment horizontal="center" vertical="center" wrapText="1"/>
    </xf>
    <xf numFmtId="0" fontId="56" fillId="36" borderId="22" xfId="0" applyFont="1" applyFill="1" applyBorder="1" applyAlignment="1">
      <alignment horizontal="center" vertical="center" wrapText="1"/>
    </xf>
    <xf numFmtId="0" fontId="56" fillId="36" borderId="23" xfId="0" applyFont="1" applyFill="1" applyBorder="1" applyAlignment="1">
      <alignment horizontal="center" vertical="center" wrapText="1"/>
    </xf>
    <xf numFmtId="0" fontId="57" fillId="0" borderId="0" xfId="0" applyFont="1" applyAlignment="1">
      <alignment/>
    </xf>
    <xf numFmtId="0" fontId="56" fillId="36" borderId="24" xfId="0" applyFont="1" applyFill="1" applyBorder="1" applyAlignment="1">
      <alignment horizontal="center" vertical="center" wrapText="1"/>
    </xf>
    <xf numFmtId="0" fontId="56" fillId="36" borderId="25" xfId="0" applyFont="1" applyFill="1" applyBorder="1" applyAlignment="1">
      <alignment horizontal="center" vertical="center" wrapText="1"/>
    </xf>
    <xf numFmtId="0" fontId="56" fillId="36" borderId="26" xfId="0" applyFont="1" applyFill="1" applyBorder="1" applyAlignment="1">
      <alignment horizontal="center" vertical="center" wrapText="1"/>
    </xf>
    <xf numFmtId="0" fontId="56" fillId="36" borderId="0" xfId="0" applyFont="1" applyFill="1" applyBorder="1" applyAlignment="1">
      <alignment horizontal="center" vertical="center" wrapText="1"/>
    </xf>
    <xf numFmtId="0" fontId="56" fillId="36" borderId="16" xfId="0" applyFont="1" applyFill="1" applyBorder="1" applyAlignment="1">
      <alignment horizontal="center" vertical="center" wrapText="1"/>
    </xf>
    <xf numFmtId="0" fontId="57" fillId="0" borderId="12" xfId="0" applyFont="1" applyBorder="1" applyAlignment="1">
      <alignment horizontal="center" vertical="center" wrapText="1"/>
    </xf>
    <xf numFmtId="0" fontId="57" fillId="0" borderId="10" xfId="0" applyFont="1" applyBorder="1" applyAlignment="1">
      <alignment horizontal="center" vertical="center" wrapText="1"/>
    </xf>
    <xf numFmtId="9" fontId="58" fillId="0" borderId="10" xfId="54" applyFont="1" applyBorder="1" applyAlignment="1">
      <alignment horizontal="center" vertical="center" wrapText="1"/>
    </xf>
    <xf numFmtId="10" fontId="58" fillId="0" borderId="10" xfId="0" applyNumberFormat="1" applyFont="1" applyBorder="1" applyAlignment="1">
      <alignment horizontal="center" vertical="center" wrapText="1"/>
    </xf>
    <xf numFmtId="9" fontId="57" fillId="0" borderId="10" xfId="0" applyNumberFormat="1" applyFont="1" applyBorder="1" applyAlignment="1">
      <alignment horizontal="center" vertical="center" wrapText="1"/>
    </xf>
    <xf numFmtId="1" fontId="57" fillId="0" borderId="10" xfId="0" applyNumberFormat="1" applyFont="1" applyBorder="1" applyAlignment="1">
      <alignment horizontal="center" vertical="center"/>
    </xf>
    <xf numFmtId="2" fontId="57" fillId="0" borderId="10" xfId="0" applyNumberFormat="1" applyFont="1" applyBorder="1" applyAlignment="1">
      <alignment horizontal="center" vertical="center"/>
    </xf>
    <xf numFmtId="0" fontId="57" fillId="0" borderId="10" xfId="0" applyFont="1" applyBorder="1" applyAlignment="1">
      <alignment horizontal="left" vertical="center" wrapText="1"/>
    </xf>
    <xf numFmtId="0" fontId="57" fillId="0" borderId="13" xfId="0" applyFont="1" applyBorder="1" applyAlignment="1">
      <alignment horizontal="center" vertical="center" wrapText="1"/>
    </xf>
    <xf numFmtId="0" fontId="57" fillId="0" borderId="11" xfId="0" applyFont="1" applyBorder="1" applyAlignment="1">
      <alignment horizontal="center" vertical="center" wrapText="1"/>
    </xf>
    <xf numFmtId="9" fontId="58" fillId="0" borderId="0" xfId="0" applyNumberFormat="1" applyFont="1" applyAlignment="1">
      <alignment horizontal="center" vertical="top" wrapText="1"/>
    </xf>
    <xf numFmtId="9" fontId="46" fillId="0" borderId="10" xfId="54" applyNumberFormat="1" applyFont="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wrapText="1"/>
    </xf>
    <xf numFmtId="4" fontId="56" fillId="36" borderId="20" xfId="0" applyNumberFormat="1" applyFont="1" applyFill="1" applyBorder="1" applyAlignment="1">
      <alignment horizontal="center" vertical="center" wrapText="1"/>
    </xf>
    <xf numFmtId="4" fontId="56" fillId="36" borderId="21" xfId="0" applyNumberFormat="1" applyFont="1" applyFill="1" applyBorder="1" applyAlignment="1">
      <alignment horizontal="center" vertical="center" wrapText="1"/>
    </xf>
    <xf numFmtId="4" fontId="56" fillId="36" borderId="23" xfId="0" applyNumberFormat="1" applyFont="1" applyFill="1" applyBorder="1" applyAlignment="1">
      <alignment horizontal="center" vertical="center" wrapText="1"/>
    </xf>
    <xf numFmtId="4" fontId="56" fillId="36" borderId="0" xfId="0" applyNumberFormat="1" applyFont="1" applyFill="1" applyBorder="1" applyAlignment="1">
      <alignment horizontal="center" vertical="center" wrapText="1"/>
    </xf>
    <xf numFmtId="0" fontId="57" fillId="0" borderId="10" xfId="0" applyFont="1" applyBorder="1" applyAlignment="1">
      <alignment horizontal="center" vertical="center" wrapText="1"/>
    </xf>
    <xf numFmtId="4" fontId="58" fillId="0" borderId="10" xfId="54" applyNumberFormat="1" applyFont="1" applyBorder="1" applyAlignment="1">
      <alignment horizontal="center" vertical="center" wrapText="1"/>
    </xf>
    <xf numFmtId="4" fontId="58" fillId="0" borderId="10" xfId="0" applyNumberFormat="1" applyFont="1" applyBorder="1" applyAlignment="1">
      <alignment horizontal="center" vertical="center" wrapText="1"/>
    </xf>
    <xf numFmtId="0" fontId="57" fillId="0" borderId="10" xfId="0" applyFont="1" applyBorder="1" applyAlignment="1">
      <alignment horizontal="center" vertical="center"/>
    </xf>
    <xf numFmtId="0" fontId="57" fillId="0" borderId="10" xfId="0" applyFont="1" applyBorder="1" applyAlignment="1">
      <alignment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0" borderId="0" xfId="0" applyFont="1" applyAlignment="1">
      <alignment horizontal="center" wrapText="1"/>
    </xf>
    <xf numFmtId="4" fontId="57" fillId="0" borderId="0" xfId="0" applyNumberFormat="1" applyFont="1" applyAlignment="1">
      <alignment/>
    </xf>
    <xf numFmtId="4" fontId="58" fillId="0" borderId="0" xfId="0" applyNumberFormat="1" applyFont="1" applyAlignment="1">
      <alignment horizontal="center" vertical="top" wrapText="1"/>
    </xf>
    <xf numFmtId="0" fontId="30" fillId="41" borderId="10" xfId="0" applyFont="1" applyFill="1" applyBorder="1" applyAlignment="1">
      <alignment horizontal="center" vertical="center" wrapText="1"/>
    </xf>
    <xf numFmtId="0" fontId="30" fillId="41" borderId="14" xfId="0" applyFont="1" applyFill="1" applyBorder="1" applyAlignment="1">
      <alignment horizontal="center" vertical="center" wrapText="1"/>
    </xf>
    <xf numFmtId="0" fontId="30" fillId="41" borderId="37" xfId="0" applyFont="1" applyFill="1" applyBorder="1" applyAlignment="1">
      <alignment horizontal="center" vertical="center" wrapText="1"/>
    </xf>
    <xf numFmtId="0" fontId="30" fillId="41" borderId="38" xfId="0" applyFont="1" applyFill="1" applyBorder="1" applyAlignment="1">
      <alignment horizontal="center" vertical="center" wrapText="1"/>
    </xf>
    <xf numFmtId="0" fontId="30" fillId="41" borderId="39" xfId="0" applyFont="1" applyFill="1" applyBorder="1" applyAlignment="1">
      <alignment horizontal="center" vertical="center" wrapText="1"/>
    </xf>
    <xf numFmtId="2" fontId="30" fillId="41" borderId="19" xfId="0" applyNumberFormat="1" applyFont="1" applyFill="1" applyBorder="1" applyAlignment="1">
      <alignment horizontal="center" vertical="center" wrapText="1"/>
    </xf>
    <xf numFmtId="0" fontId="30" fillId="41" borderId="36" xfId="0" applyFont="1" applyFill="1" applyBorder="1" applyAlignment="1">
      <alignment horizontal="center" vertical="center" wrapText="1"/>
    </xf>
    <xf numFmtId="0" fontId="30" fillId="41" borderId="15" xfId="0" applyFont="1" applyFill="1" applyBorder="1" applyAlignment="1">
      <alignment horizontal="center" vertical="center" wrapText="1"/>
    </xf>
    <xf numFmtId="0" fontId="30" fillId="41" borderId="12" xfId="0" applyFont="1" applyFill="1" applyBorder="1" applyAlignment="1">
      <alignment horizontal="center" vertical="center" wrapText="1"/>
    </xf>
    <xf numFmtId="0" fontId="31" fillId="0" borderId="0" xfId="0" applyFont="1" applyFill="1" applyAlignment="1">
      <alignment horizontal="center" vertical="center" wrapText="1"/>
    </xf>
    <xf numFmtId="4" fontId="31" fillId="0" borderId="0" xfId="0" applyNumberFormat="1" applyFont="1" applyFill="1" applyAlignment="1">
      <alignment horizontal="center" vertical="center" wrapText="1"/>
    </xf>
    <xf numFmtId="0" fontId="30" fillId="41" borderId="40" xfId="0" applyFont="1" applyFill="1" applyBorder="1" applyAlignment="1">
      <alignment horizontal="center" vertical="center" wrapText="1"/>
    </xf>
    <xf numFmtId="0" fontId="30" fillId="41" borderId="41" xfId="0" applyFont="1" applyFill="1" applyBorder="1" applyAlignment="1">
      <alignment horizontal="center" vertical="center" wrapText="1"/>
    </xf>
    <xf numFmtId="0" fontId="30" fillId="41" borderId="42" xfId="0" applyFont="1" applyFill="1" applyBorder="1" applyAlignment="1">
      <alignment horizontal="center" vertical="center" wrapText="1"/>
    </xf>
    <xf numFmtId="10" fontId="30" fillId="41" borderId="42" xfId="0" applyNumberFormat="1" applyFont="1" applyFill="1" applyBorder="1" applyAlignment="1">
      <alignment horizontal="center" vertical="center" wrapText="1"/>
    </xf>
    <xf numFmtId="10" fontId="30" fillId="41" borderId="41" xfId="0" applyNumberFormat="1" applyFont="1" applyFill="1" applyBorder="1" applyAlignment="1">
      <alignment horizontal="center" vertical="center" wrapText="1"/>
    </xf>
    <xf numFmtId="0" fontId="30" fillId="41" borderId="13" xfId="0" applyFont="1" applyFill="1" applyBorder="1" applyAlignment="1">
      <alignment horizontal="center" vertical="center" wrapText="1"/>
    </xf>
    <xf numFmtId="0" fontId="30" fillId="41" borderId="43"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30" fillId="41" borderId="45" xfId="0" applyFont="1" applyFill="1" applyBorder="1" applyAlignment="1">
      <alignment horizontal="center" vertical="center" wrapText="1"/>
    </xf>
    <xf numFmtId="10" fontId="30" fillId="41" borderId="45" xfId="0" applyNumberFormat="1" applyFont="1" applyFill="1" applyBorder="1" applyAlignment="1">
      <alignment horizontal="center" vertical="center" wrapText="1"/>
    </xf>
    <xf numFmtId="10" fontId="30" fillId="41" borderId="44" xfId="0" applyNumberFormat="1" applyFont="1" applyFill="1" applyBorder="1" applyAlignment="1">
      <alignment horizontal="center" vertical="center" wrapText="1"/>
    </xf>
    <xf numFmtId="0" fontId="30" fillId="41" borderId="11"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46" xfId="0" applyFont="1" applyFill="1" applyBorder="1" applyAlignment="1">
      <alignment horizontal="center" vertical="center" wrapText="1"/>
    </xf>
    <xf numFmtId="4" fontId="31" fillId="0" borderId="47" xfId="54" applyNumberFormat="1" applyFont="1" applyFill="1" applyBorder="1" applyAlignment="1">
      <alignment horizontal="center" vertical="center" wrapText="1"/>
    </xf>
    <xf numFmtId="2" fontId="31" fillId="0" borderId="48"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9" fontId="31" fillId="0" borderId="10" xfId="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xf>
    <xf numFmtId="0" fontId="31" fillId="0" borderId="10" xfId="0" applyFont="1" applyFill="1" applyBorder="1" applyAlignment="1">
      <alignment vertical="center" wrapText="1"/>
    </xf>
    <xf numFmtId="0" fontId="31" fillId="0" borderId="49" xfId="0" applyFont="1" applyFill="1" applyBorder="1" applyAlignment="1">
      <alignment horizontal="center" vertical="center" wrapText="1"/>
    </xf>
    <xf numFmtId="0" fontId="31" fillId="0" borderId="0" xfId="0" applyFont="1" applyFill="1" applyAlignment="1">
      <alignment horizontal="center" vertical="center"/>
    </xf>
    <xf numFmtId="4" fontId="31" fillId="0" borderId="0" xfId="0" applyNumberFormat="1" applyFont="1" applyFill="1" applyAlignment="1">
      <alignment horizontal="center" vertical="center"/>
    </xf>
    <xf numFmtId="0" fontId="31" fillId="0" borderId="14" xfId="0" applyFont="1" applyFill="1" applyBorder="1" applyAlignment="1">
      <alignment horizontal="center" vertical="center" wrapText="1"/>
    </xf>
    <xf numFmtId="4" fontId="31" fillId="0" borderId="50" xfId="54" applyNumberFormat="1" applyFont="1" applyFill="1" applyBorder="1" applyAlignment="1">
      <alignment horizontal="center" vertical="center" wrapText="1"/>
    </xf>
    <xf numFmtId="2" fontId="31" fillId="0" borderId="51" xfId="48"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4" fontId="31" fillId="0" borderId="10" xfId="0" applyNumberFormat="1" applyFont="1" applyFill="1" applyBorder="1" applyAlignment="1">
      <alignment horizontal="center" vertical="center"/>
    </xf>
    <xf numFmtId="0" fontId="31" fillId="0" borderId="10" xfId="0" applyFont="1" applyFill="1" applyBorder="1" applyAlignment="1">
      <alignment horizontal="left" vertical="center" wrapText="1"/>
    </xf>
    <xf numFmtId="0" fontId="31" fillId="0" borderId="28" xfId="0" applyFont="1" applyFill="1" applyBorder="1" applyAlignment="1">
      <alignment horizontal="center" vertical="center" wrapText="1"/>
    </xf>
    <xf numFmtId="0" fontId="31" fillId="0" borderId="12" xfId="0" applyFont="1" applyFill="1" applyBorder="1" applyAlignment="1">
      <alignment horizontal="center" vertical="center" wrapText="1"/>
    </xf>
    <xf numFmtId="9" fontId="31" fillId="0" borderId="51"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1" xfId="0" applyFont="1" applyFill="1" applyBorder="1" applyAlignment="1">
      <alignment horizontal="center" vertical="center" wrapText="1"/>
    </xf>
    <xf numFmtId="4" fontId="31" fillId="0" borderId="45" xfId="54" applyNumberFormat="1" applyFont="1" applyFill="1" applyBorder="1" applyAlignment="1">
      <alignment horizontal="center" vertical="center" wrapText="1"/>
    </xf>
    <xf numFmtId="9" fontId="31" fillId="0" borderId="44" xfId="0" applyNumberFormat="1" applyFont="1" applyFill="1" applyBorder="1" applyAlignment="1">
      <alignment horizontal="center" vertical="center" wrapText="1"/>
    </xf>
    <xf numFmtId="2" fontId="31" fillId="0" borderId="0" xfId="0" applyNumberFormat="1" applyFont="1" applyFill="1" applyAlignment="1">
      <alignment horizontal="center" vertical="center" wrapText="1"/>
    </xf>
    <xf numFmtId="0" fontId="31" fillId="0" borderId="0" xfId="0" applyFont="1" applyFill="1" applyAlignment="1">
      <alignment horizontal="left" vertical="center"/>
    </xf>
    <xf numFmtId="2" fontId="31" fillId="0" borderId="0" xfId="0" applyNumberFormat="1" applyFont="1" applyFill="1" applyAlignment="1">
      <alignment horizontal="center" vertical="center"/>
    </xf>
    <xf numFmtId="0" fontId="54" fillId="36" borderId="18" xfId="0" applyFont="1" applyFill="1" applyBorder="1" applyAlignment="1">
      <alignment horizontal="center" vertical="center" wrapText="1"/>
    </xf>
    <xf numFmtId="0" fontId="59" fillId="0" borderId="0" xfId="0" applyFont="1" applyAlignment="1">
      <alignment/>
    </xf>
    <xf numFmtId="0" fontId="59" fillId="0" borderId="10" xfId="0" applyFont="1" applyBorder="1" applyAlignment="1">
      <alignment horizontal="center" vertical="top" wrapText="1"/>
    </xf>
    <xf numFmtId="9" fontId="60" fillId="0" borderId="10" xfId="54" applyFont="1" applyBorder="1" applyAlignment="1">
      <alignment horizontal="center" vertical="top" wrapText="1"/>
    </xf>
    <xf numFmtId="9" fontId="60" fillId="0" borderId="10" xfId="0" applyNumberFormat="1" applyFont="1" applyBorder="1" applyAlignment="1">
      <alignment horizontal="center" vertical="top" wrapText="1"/>
    </xf>
    <xf numFmtId="0" fontId="59" fillId="0" borderId="10" xfId="0" applyFont="1" applyBorder="1" applyAlignment="1">
      <alignment horizontal="center" vertical="top"/>
    </xf>
    <xf numFmtId="0" fontId="59" fillId="0" borderId="10" xfId="0" applyFont="1" applyBorder="1" applyAlignment="1">
      <alignment vertical="center" wrapText="1"/>
    </xf>
    <xf numFmtId="0" fontId="59" fillId="35" borderId="10" xfId="0" applyFont="1" applyFill="1" applyBorder="1" applyAlignment="1">
      <alignment horizontal="center" vertical="top"/>
    </xf>
    <xf numFmtId="0" fontId="59" fillId="35" borderId="10" xfId="0" applyFont="1" applyFill="1" applyBorder="1" applyAlignment="1">
      <alignment vertical="center" wrapText="1"/>
    </xf>
    <xf numFmtId="9" fontId="60" fillId="0" borderId="0" xfId="0" applyNumberFormat="1" applyFont="1" applyAlignment="1">
      <alignment horizontal="center" vertical="top" wrapText="1"/>
    </xf>
    <xf numFmtId="0" fontId="61" fillId="0" borderId="0" xfId="0" applyFont="1" applyAlignment="1">
      <alignment/>
    </xf>
    <xf numFmtId="9" fontId="0" fillId="38" borderId="10" xfId="0" applyNumberFormat="1" applyFill="1" applyBorder="1" applyAlignment="1">
      <alignment horizontal="center" vertical="center" wrapText="1"/>
    </xf>
    <xf numFmtId="0" fontId="0" fillId="38" borderId="10" xfId="0" applyFill="1" applyBorder="1" applyAlignment="1">
      <alignment horizontal="left" vertical="center" wrapText="1"/>
    </xf>
    <xf numFmtId="0" fontId="0" fillId="40" borderId="17" xfId="0" applyFill="1" applyBorder="1" applyAlignment="1">
      <alignment horizontal="center" wrapText="1"/>
    </xf>
    <xf numFmtId="0" fontId="0" fillId="40" borderId="52" xfId="0" applyFill="1" applyBorder="1" applyAlignment="1">
      <alignment horizontal="center" wrapText="1"/>
    </xf>
    <xf numFmtId="0" fontId="0" fillId="40" borderId="53" xfId="0" applyFill="1" applyBorder="1" applyAlignment="1">
      <alignment horizontal="center" wrapText="1"/>
    </xf>
    <xf numFmtId="0" fontId="0" fillId="40" borderId="49" xfId="0" applyFill="1" applyBorder="1" applyAlignment="1">
      <alignment horizontal="center" wrapText="1"/>
    </xf>
    <xf numFmtId="0" fontId="0" fillId="40" borderId="25" xfId="0" applyFill="1" applyBorder="1" applyAlignment="1">
      <alignment horizontal="center" wrapText="1"/>
    </xf>
    <xf numFmtId="0" fontId="0" fillId="40" borderId="28" xfId="0" applyFill="1" applyBorder="1" applyAlignment="1">
      <alignment horizontal="center" wrapText="1"/>
    </xf>
    <xf numFmtId="0" fontId="1" fillId="38" borderId="28" xfId="46" applyFill="1" applyBorder="1" applyAlignment="1" applyProtection="1">
      <alignment horizontal="center" wrapText="1"/>
      <protection/>
    </xf>
    <xf numFmtId="0" fontId="0" fillId="38" borderId="28" xfId="0" applyFill="1" applyBorder="1" applyAlignment="1">
      <alignment horizontal="center" wrapText="1"/>
    </xf>
    <xf numFmtId="0" fontId="0" fillId="38" borderId="28" xfId="0" applyFill="1" applyBorder="1" applyAlignment="1">
      <alignment wrapText="1"/>
    </xf>
    <xf numFmtId="0" fontId="0" fillId="35" borderId="28" xfId="0" applyFill="1" applyBorder="1" applyAlignment="1">
      <alignment wrapText="1"/>
    </xf>
    <xf numFmtId="3" fontId="0" fillId="38" borderId="28" xfId="0" applyNumberFormat="1" applyFill="1" applyBorder="1" applyAlignment="1">
      <alignment wrapText="1"/>
    </xf>
    <xf numFmtId="3" fontId="0" fillId="35" borderId="28" xfId="0" applyNumberForma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temagestioncalidad.ramajudicial.gov.co/ModeloCSJ/portal/index.php" TargetMode="External" /><Relationship Id="rId2"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hyperlink" Target="../../../../Downloads/index.php%3fsesion=&amp;op=1&amp;sop=1.3.1.1&amp;md=1&amp;id_indicador=1099&amp;opcion_regreso=1.3.1" TargetMode="External" /><Relationship Id="rId2" Type="http://schemas.openxmlformats.org/officeDocument/2006/relationships/hyperlink" Target="../../../../Downloads/index.php%3fsesion=&amp;op=1&amp;sop=1.3.1.1&amp;md=1&amp;id_indicador=3112&amp;opcion_regreso=1.3.1" TargetMode="External" /><Relationship Id="rId3" Type="http://schemas.openxmlformats.org/officeDocument/2006/relationships/hyperlink" Target="../../../../Downloads/index.php%3fsesion=&amp;op=1&amp;sop=1.3.1.1&amp;md=1&amp;id_indicador=3153&amp;opcion_regreso=1.3.1"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Downloads/index.php?sesion=&amp;op=1&amp;sop=1.3.1.1&amp;md=1&amp;id_indicador=1583&amp;opcion_regreso=1.3.1" TargetMode="External" /><Relationship Id="rId2" Type="http://schemas.openxmlformats.org/officeDocument/2006/relationships/hyperlink" Target="../../Downloads/index.php%3fsesion=&amp;op=1&amp;sop=1.3.1.1&amp;md=1&amp;id_indicador=1586&amp;opcion_regreso=1.3.1" TargetMode="External" /><Relationship Id="rId3" Type="http://schemas.openxmlformats.org/officeDocument/2006/relationships/hyperlink" Target="../../Downloads/index.php?sesion=&amp;op=1&amp;sop=1.3.1.1&amp;md=1&amp;id_indicador=1589&amp;opcion_regreso=1.3.1" TargetMode="External" /><Relationship Id="rId4" Type="http://schemas.openxmlformats.org/officeDocument/2006/relationships/hyperlink" Target="../../Downloads/index.php?sesion=&amp;op=1&amp;sop=1.3.1.1&amp;md=1&amp;id_indicador=1595&amp;opcion_regreso=1.3.1" TargetMode="External" /><Relationship Id="rId5" Type="http://schemas.openxmlformats.org/officeDocument/2006/relationships/hyperlink" Target="../../Downloads/index.php?sesion=&amp;op=1&amp;sop=1.3.1.1&amp;md=1&amp;id_indicador=3113&amp;opcion_regreso=1.3.1" TargetMode="External" /><Relationship Id="rId6" Type="http://schemas.openxmlformats.org/officeDocument/2006/relationships/hyperlink" Target="../../Downloads/index.php%3fsesion=&amp;op=1&amp;sop=1.3.1.1&amp;md=1&amp;id_indicador=3115&amp;opcion_regreso=1.3.1" TargetMode="External" /><Relationship Id="rId7" Type="http://schemas.openxmlformats.org/officeDocument/2006/relationships/hyperlink" Target="../../Downloads/index.php%3fsesion=&amp;op=1&amp;sop=1.3.1.1&amp;md=1&amp;id_indicador=3116&amp;opcion_regreso=1.3.1" TargetMode="External" /><Relationship Id="rId8" Type="http://schemas.openxmlformats.org/officeDocument/2006/relationships/hyperlink" Target="../../Downloads/index.php?sesion=&amp;op=1&amp;sop=1.3.1.1&amp;md=1&amp;id_indicador=1583&amp;opcion_regreso=1.3.1" TargetMode="External" /><Relationship Id="rId9" Type="http://schemas.openxmlformats.org/officeDocument/2006/relationships/hyperlink" Target="../../Downloads/index.php%3fsesion=&amp;op=1&amp;sop=1.3.1.1&amp;md=1&amp;id_indicador=1586&amp;opcion_regreso=1.3.1" TargetMode="External" /><Relationship Id="rId10" Type="http://schemas.openxmlformats.org/officeDocument/2006/relationships/hyperlink" Target="../../Downloads/index.php?sesion=&amp;op=1&amp;sop=1.3.1.1&amp;md=1&amp;id_indicador=1589&amp;opcion_regreso=1.3.1" TargetMode="External" /><Relationship Id="rId11" Type="http://schemas.openxmlformats.org/officeDocument/2006/relationships/hyperlink" Target="../../Downloads/index.php?sesion=&amp;op=1&amp;sop=1.3.1.1&amp;md=1&amp;id_indicador=1595&amp;opcion_regreso=1.3.1" TargetMode="External" /></Relationships>
</file>

<file path=xl/worksheets/sheet1.xml><?xml version="1.0" encoding="utf-8"?>
<worksheet xmlns="http://schemas.openxmlformats.org/spreadsheetml/2006/main" xmlns:r="http://schemas.openxmlformats.org/officeDocument/2006/relationships">
  <dimension ref="A1:Q90"/>
  <sheetViews>
    <sheetView tabSelected="1" zoomScalePageLayoutView="0" workbookViewId="0" topLeftCell="A1">
      <pane xSplit="3" topLeftCell="G1" activePane="topRight" state="frozen"/>
      <selection pane="topLeft" activeCell="A1" sqref="A1"/>
      <selection pane="topRight" activeCell="I6" sqref="I6:I8"/>
    </sheetView>
  </sheetViews>
  <sheetFormatPr defaultColWidth="35.57421875" defaultRowHeight="12.75"/>
  <cols>
    <col min="1" max="1" width="4.421875" style="1" bestFit="1" customWidth="1"/>
    <col min="2" max="2" width="7.421875" style="1" bestFit="1" customWidth="1"/>
    <col min="3" max="3" width="17.140625" style="1" customWidth="1"/>
    <col min="4" max="4" width="19.7109375" style="1" customWidth="1"/>
    <col min="5" max="5" width="24.28125" style="1" customWidth="1"/>
    <col min="6" max="6" width="8.421875" style="1" customWidth="1"/>
    <col min="7" max="7" width="9.57421875" style="1" bestFit="1" customWidth="1"/>
    <col min="8" max="8" width="11.7109375" style="1" bestFit="1" customWidth="1"/>
    <col min="9" max="9" width="16.28125" style="1" customWidth="1"/>
    <col min="10" max="10" width="11.7109375" style="1" bestFit="1" customWidth="1"/>
    <col min="11" max="11" width="16.140625" style="1" customWidth="1"/>
    <col min="12" max="12" width="7.28125" style="1" bestFit="1" customWidth="1"/>
    <col min="13" max="13" width="19.421875" style="1" customWidth="1"/>
    <col min="14" max="14" width="7.28125" style="1" bestFit="1" customWidth="1"/>
    <col min="15" max="15" width="18.421875" style="1" customWidth="1"/>
    <col min="16" max="16" width="18.57421875" style="1" customWidth="1"/>
    <col min="17" max="17" width="21.28125" style="1" customWidth="1"/>
    <col min="18" max="16384" width="35.57421875" style="1" customWidth="1"/>
  </cols>
  <sheetData>
    <row r="1" ht="12">
      <c r="A1" s="19" t="s">
        <v>122</v>
      </c>
    </row>
    <row r="2" ht="12">
      <c r="A2" s="19" t="s">
        <v>110</v>
      </c>
    </row>
    <row r="4" spans="1:17" s="2" customFormat="1" ht="36">
      <c r="A4" s="14" t="s">
        <v>38</v>
      </c>
      <c r="B4" s="14" t="s">
        <v>39</v>
      </c>
      <c r="C4" s="14" t="s">
        <v>40</v>
      </c>
      <c r="D4" s="14" t="s">
        <v>66</v>
      </c>
      <c r="E4" s="14" t="s">
        <v>41</v>
      </c>
      <c r="F4" s="14" t="s">
        <v>67</v>
      </c>
      <c r="G4" s="14" t="s">
        <v>43</v>
      </c>
      <c r="H4" s="28" t="s">
        <v>71</v>
      </c>
      <c r="I4" s="23"/>
      <c r="J4" s="28" t="s">
        <v>72</v>
      </c>
      <c r="K4" s="23"/>
      <c r="L4" s="28" t="s">
        <v>73</v>
      </c>
      <c r="M4" s="23"/>
      <c r="N4" s="28" t="s">
        <v>74</v>
      </c>
      <c r="O4" s="23"/>
      <c r="P4" s="23" t="s">
        <v>127</v>
      </c>
      <c r="Q4" s="23"/>
    </row>
    <row r="5" spans="1:17" s="2" customFormat="1" ht="12">
      <c r="A5" s="15"/>
      <c r="B5" s="15"/>
      <c r="C5" s="15"/>
      <c r="D5" s="15"/>
      <c r="E5" s="15"/>
      <c r="F5" s="15"/>
      <c r="G5" s="15"/>
      <c r="H5" s="16" t="s">
        <v>69</v>
      </c>
      <c r="I5" s="16" t="s">
        <v>70</v>
      </c>
      <c r="J5" s="16" t="s">
        <v>69</v>
      </c>
      <c r="K5" s="16" t="s">
        <v>70</v>
      </c>
      <c r="L5" s="16" t="s">
        <v>69</v>
      </c>
      <c r="M5" s="16" t="s">
        <v>70</v>
      </c>
      <c r="N5" s="16" t="s">
        <v>69</v>
      </c>
      <c r="O5" s="16" t="s">
        <v>70</v>
      </c>
      <c r="P5" s="14" t="s">
        <v>69</v>
      </c>
      <c r="Q5" s="14" t="s">
        <v>70</v>
      </c>
    </row>
    <row r="6" spans="1:17" ht="82.5" customHeight="1">
      <c r="A6" s="4">
        <v>1</v>
      </c>
      <c r="B6" s="4" t="s">
        <v>8</v>
      </c>
      <c r="C6" s="17" t="s">
        <v>9</v>
      </c>
      <c r="D6" s="4" t="s">
        <v>4</v>
      </c>
      <c r="E6" s="4" t="s">
        <v>49</v>
      </c>
      <c r="F6" s="4" t="s">
        <v>68</v>
      </c>
      <c r="G6" s="4" t="s">
        <v>44</v>
      </c>
      <c r="H6" s="13">
        <f>(H7/H8)*100</f>
        <v>100</v>
      </c>
      <c r="I6" s="29" t="s">
        <v>120</v>
      </c>
      <c r="J6" s="13">
        <f>(J7/J8)*100</f>
        <v>100</v>
      </c>
      <c r="K6" s="29" t="s">
        <v>125</v>
      </c>
      <c r="L6" s="13">
        <f>(L7/L8)*100</f>
        <v>100</v>
      </c>
      <c r="M6" s="29" t="s">
        <v>126</v>
      </c>
      <c r="N6" s="13">
        <f>(N7/N8)*100</f>
        <v>100</v>
      </c>
      <c r="O6" s="29" t="s">
        <v>113</v>
      </c>
      <c r="P6" s="22">
        <f>P7/P8*100</f>
        <v>100</v>
      </c>
      <c r="Q6" s="24" t="s">
        <v>128</v>
      </c>
    </row>
    <row r="7" spans="1:17" ht="89.25" customHeight="1">
      <c r="A7" s="6">
        <v>1.1</v>
      </c>
      <c r="B7" s="6" t="s">
        <v>2</v>
      </c>
      <c r="C7" s="6" t="s">
        <v>5</v>
      </c>
      <c r="D7" s="6" t="s">
        <v>6</v>
      </c>
      <c r="E7" s="6" t="s">
        <v>46</v>
      </c>
      <c r="F7" s="6"/>
      <c r="G7" s="6" t="s">
        <v>44</v>
      </c>
      <c r="H7" s="3">
        <v>2</v>
      </c>
      <c r="I7" s="30"/>
      <c r="J7" s="3">
        <v>9</v>
      </c>
      <c r="K7" s="30"/>
      <c r="L7" s="3">
        <v>8</v>
      </c>
      <c r="M7" s="30"/>
      <c r="N7" s="3">
        <v>8</v>
      </c>
      <c r="O7" s="30"/>
      <c r="P7" s="21">
        <f>+H7+J7+L7+N7</f>
        <v>27</v>
      </c>
      <c r="Q7" s="25"/>
    </row>
    <row r="8" spans="1:17" ht="96" customHeight="1">
      <c r="A8" s="6">
        <v>1.2</v>
      </c>
      <c r="B8" s="6" t="s">
        <v>2</v>
      </c>
      <c r="C8" s="6" t="s">
        <v>3</v>
      </c>
      <c r="D8" s="6" t="s">
        <v>4</v>
      </c>
      <c r="E8" s="6" t="s">
        <v>45</v>
      </c>
      <c r="F8" s="6"/>
      <c r="G8" s="6" t="s">
        <v>44</v>
      </c>
      <c r="H8" s="3">
        <v>2</v>
      </c>
      <c r="I8" s="31"/>
      <c r="J8" s="3">
        <v>9</v>
      </c>
      <c r="K8" s="31"/>
      <c r="L8" s="3">
        <v>8</v>
      </c>
      <c r="M8" s="31"/>
      <c r="N8" s="3">
        <v>8</v>
      </c>
      <c r="O8" s="31"/>
      <c r="P8" s="21">
        <f>+H8+J8+L8+N8</f>
        <v>27</v>
      </c>
      <c r="Q8" s="26"/>
    </row>
    <row r="9" spans="1:15" ht="12">
      <c r="A9" s="7"/>
      <c r="B9" s="7"/>
      <c r="C9" s="7"/>
      <c r="D9" s="7"/>
      <c r="E9" s="7"/>
      <c r="F9" s="7"/>
      <c r="G9" s="7"/>
      <c r="H9" s="7"/>
      <c r="I9" s="7"/>
      <c r="J9" s="7"/>
      <c r="K9" s="7"/>
      <c r="L9" s="7"/>
      <c r="M9" s="7"/>
      <c r="N9" s="7"/>
      <c r="O9" s="7"/>
    </row>
    <row r="10" spans="1:15" ht="12">
      <c r="A10" s="7"/>
      <c r="B10" s="7"/>
      <c r="C10" s="7"/>
      <c r="D10" s="7"/>
      <c r="E10" s="7"/>
      <c r="F10" s="7"/>
      <c r="G10" s="7"/>
      <c r="H10" s="7"/>
      <c r="I10" s="7"/>
      <c r="J10" s="7"/>
      <c r="K10" s="7"/>
      <c r="L10" s="7"/>
      <c r="M10" s="7"/>
      <c r="N10" s="7"/>
      <c r="O10" s="7"/>
    </row>
    <row r="11" spans="1:15" ht="12">
      <c r="A11" s="7"/>
      <c r="B11" s="7"/>
      <c r="C11" s="7"/>
      <c r="D11" s="7"/>
      <c r="E11" s="7"/>
      <c r="F11" s="7"/>
      <c r="G11" s="7"/>
      <c r="H11" s="7"/>
      <c r="I11" s="7"/>
      <c r="J11" s="7"/>
      <c r="K11" s="7"/>
      <c r="L11" s="7"/>
      <c r="M11" s="7"/>
      <c r="N11" s="7"/>
      <c r="O11" s="7"/>
    </row>
    <row r="12" spans="1:15" ht="36">
      <c r="A12" s="14" t="s">
        <v>38</v>
      </c>
      <c r="B12" s="14" t="s">
        <v>39</v>
      </c>
      <c r="C12" s="14" t="s">
        <v>40</v>
      </c>
      <c r="D12" s="14" t="s">
        <v>66</v>
      </c>
      <c r="E12" s="14" t="s">
        <v>41</v>
      </c>
      <c r="F12" s="14" t="s">
        <v>67</v>
      </c>
      <c r="G12" s="14" t="s">
        <v>43</v>
      </c>
      <c r="H12" s="27" t="s">
        <v>75</v>
      </c>
      <c r="I12" s="28"/>
      <c r="J12" s="23" t="s">
        <v>127</v>
      </c>
      <c r="K12" s="23"/>
      <c r="L12" s="7"/>
      <c r="M12" s="7"/>
      <c r="N12" s="7"/>
      <c r="O12" s="7"/>
    </row>
    <row r="13" spans="1:15" ht="12">
      <c r="A13" s="15"/>
      <c r="B13" s="15"/>
      <c r="C13" s="15"/>
      <c r="D13" s="15"/>
      <c r="E13" s="15"/>
      <c r="F13" s="15"/>
      <c r="G13" s="15"/>
      <c r="H13" s="16" t="s">
        <v>69</v>
      </c>
      <c r="I13" s="16" t="s">
        <v>70</v>
      </c>
      <c r="J13" s="14" t="s">
        <v>69</v>
      </c>
      <c r="K13" s="14" t="s">
        <v>70</v>
      </c>
      <c r="L13" s="7"/>
      <c r="M13" s="7"/>
      <c r="N13" s="7"/>
      <c r="O13" s="7"/>
    </row>
    <row r="14" spans="1:15" ht="78.75" customHeight="1">
      <c r="A14" s="8">
        <v>2</v>
      </c>
      <c r="B14" s="8" t="s">
        <v>8</v>
      </c>
      <c r="C14" s="9" t="s">
        <v>12</v>
      </c>
      <c r="D14" s="8" t="s">
        <v>13</v>
      </c>
      <c r="E14" s="8" t="s">
        <v>82</v>
      </c>
      <c r="F14" s="8" t="s">
        <v>81</v>
      </c>
      <c r="G14" s="8" t="s">
        <v>60</v>
      </c>
      <c r="H14" s="5">
        <f>(H15/H16)*100</f>
        <v>100</v>
      </c>
      <c r="I14" s="29" t="s">
        <v>129</v>
      </c>
      <c r="J14" s="22">
        <f>J15/J16*100</f>
        <v>100</v>
      </c>
      <c r="K14" s="24" t="s">
        <v>129</v>
      </c>
      <c r="L14" s="7"/>
      <c r="M14" s="7"/>
      <c r="N14" s="7"/>
      <c r="O14" s="7"/>
    </row>
    <row r="15" spans="1:15" ht="93.75" customHeight="1">
      <c r="A15" s="8">
        <v>2.1</v>
      </c>
      <c r="B15" s="8" t="s">
        <v>2</v>
      </c>
      <c r="C15" s="8" t="s">
        <v>83</v>
      </c>
      <c r="D15" s="8" t="s">
        <v>13</v>
      </c>
      <c r="E15" s="8" t="s">
        <v>84</v>
      </c>
      <c r="F15" s="8"/>
      <c r="G15" s="8" t="s">
        <v>60</v>
      </c>
      <c r="H15" s="6">
        <v>35</v>
      </c>
      <c r="I15" s="30"/>
      <c r="J15" s="21">
        <f>+H15</f>
        <v>35</v>
      </c>
      <c r="K15" s="25"/>
      <c r="L15" s="7"/>
      <c r="M15" s="7"/>
      <c r="N15" s="7"/>
      <c r="O15" s="7"/>
    </row>
    <row r="16" spans="1:15" ht="91.5" customHeight="1">
      <c r="A16" s="8">
        <v>2.2</v>
      </c>
      <c r="B16" s="8" t="s">
        <v>2</v>
      </c>
      <c r="C16" s="8" t="s">
        <v>24</v>
      </c>
      <c r="D16" s="8" t="s">
        <v>13</v>
      </c>
      <c r="E16" s="8" t="s">
        <v>59</v>
      </c>
      <c r="F16" s="8"/>
      <c r="G16" s="8" t="s">
        <v>60</v>
      </c>
      <c r="H16" s="6">
        <v>35</v>
      </c>
      <c r="I16" s="31"/>
      <c r="J16" s="21">
        <f>+H16</f>
        <v>35</v>
      </c>
      <c r="K16" s="26"/>
      <c r="L16" s="7"/>
      <c r="M16" s="7"/>
      <c r="N16" s="7"/>
      <c r="O16" s="7"/>
    </row>
    <row r="17" spans="1:15" ht="12">
      <c r="A17" s="7"/>
      <c r="B17" s="7"/>
      <c r="C17" s="7"/>
      <c r="D17" s="7"/>
      <c r="E17" s="7"/>
      <c r="F17" s="7"/>
      <c r="G17" s="7"/>
      <c r="H17" s="7"/>
      <c r="I17" s="7"/>
      <c r="J17" s="7"/>
      <c r="K17" s="7"/>
      <c r="L17" s="7"/>
      <c r="M17" s="7"/>
      <c r="N17" s="7"/>
      <c r="O17" s="7"/>
    </row>
    <row r="18" spans="1:15" ht="12">
      <c r="A18" s="7"/>
      <c r="B18" s="7"/>
      <c r="C18" s="7"/>
      <c r="D18" s="7"/>
      <c r="E18" s="7"/>
      <c r="F18" s="7"/>
      <c r="G18" s="7"/>
      <c r="H18" s="7"/>
      <c r="I18" s="7"/>
      <c r="J18" s="7"/>
      <c r="K18" s="7"/>
      <c r="L18" s="7"/>
      <c r="M18" s="7"/>
      <c r="N18" s="7"/>
      <c r="O18" s="7"/>
    </row>
    <row r="19" spans="1:15" ht="12">
      <c r="A19" s="7"/>
      <c r="B19" s="7"/>
      <c r="C19" s="7"/>
      <c r="D19" s="7"/>
      <c r="E19" s="7"/>
      <c r="F19" s="7"/>
      <c r="G19" s="7"/>
      <c r="H19" s="7"/>
      <c r="I19" s="7"/>
      <c r="J19" s="7"/>
      <c r="K19" s="7"/>
      <c r="L19" s="7"/>
      <c r="M19" s="7"/>
      <c r="N19" s="7"/>
      <c r="O19" s="7"/>
    </row>
    <row r="20" spans="1:15" ht="36">
      <c r="A20" s="14" t="s">
        <v>38</v>
      </c>
      <c r="B20" s="14" t="s">
        <v>39</v>
      </c>
      <c r="C20" s="14" t="s">
        <v>40</v>
      </c>
      <c r="D20" s="14" t="s">
        <v>66</v>
      </c>
      <c r="E20" s="14" t="s">
        <v>41</v>
      </c>
      <c r="F20" s="14" t="s">
        <v>67</v>
      </c>
      <c r="G20" s="14" t="s">
        <v>43</v>
      </c>
      <c r="H20" s="27" t="s">
        <v>75</v>
      </c>
      <c r="I20" s="28"/>
      <c r="J20" s="23" t="s">
        <v>127</v>
      </c>
      <c r="K20" s="23"/>
      <c r="L20" s="7"/>
      <c r="M20" s="7"/>
      <c r="N20" s="7"/>
      <c r="O20" s="7"/>
    </row>
    <row r="21" spans="1:15" ht="12">
      <c r="A21" s="15"/>
      <c r="B21" s="15"/>
      <c r="C21" s="15"/>
      <c r="D21" s="15"/>
      <c r="E21" s="15"/>
      <c r="F21" s="15"/>
      <c r="G21" s="15"/>
      <c r="H21" s="16" t="s">
        <v>69</v>
      </c>
      <c r="I21" s="16" t="s">
        <v>70</v>
      </c>
      <c r="J21" s="14" t="s">
        <v>69</v>
      </c>
      <c r="K21" s="14" t="s">
        <v>70</v>
      </c>
      <c r="L21" s="7"/>
      <c r="M21" s="7"/>
      <c r="N21" s="7"/>
      <c r="O21" s="7"/>
    </row>
    <row r="22" spans="1:15" ht="72.75" customHeight="1">
      <c r="A22" s="6">
        <v>3</v>
      </c>
      <c r="B22" s="6" t="s">
        <v>8</v>
      </c>
      <c r="C22" s="9" t="s">
        <v>85</v>
      </c>
      <c r="D22" s="6" t="s">
        <v>86</v>
      </c>
      <c r="E22" s="6" t="s">
        <v>51</v>
      </c>
      <c r="F22" s="6"/>
      <c r="G22" s="6" t="s">
        <v>60</v>
      </c>
      <c r="H22" s="5">
        <f>(H23/H24)*100</f>
        <v>100</v>
      </c>
      <c r="I22" s="29" t="s">
        <v>116</v>
      </c>
      <c r="J22" s="22">
        <f>J23/J24*100</f>
        <v>100</v>
      </c>
      <c r="K22" s="24" t="s">
        <v>116</v>
      </c>
      <c r="L22" s="7"/>
      <c r="M22" s="7"/>
      <c r="N22" s="7"/>
      <c r="O22" s="7"/>
    </row>
    <row r="23" spans="1:15" ht="52.5" customHeight="1">
      <c r="A23" s="6">
        <v>3.1</v>
      </c>
      <c r="B23" s="6" t="s">
        <v>2</v>
      </c>
      <c r="C23" s="6" t="s">
        <v>26</v>
      </c>
      <c r="D23" s="6" t="s">
        <v>27</v>
      </c>
      <c r="E23" s="6" t="s">
        <v>63</v>
      </c>
      <c r="F23" s="6"/>
      <c r="G23" s="6" t="s">
        <v>60</v>
      </c>
      <c r="H23" s="6">
        <v>20</v>
      </c>
      <c r="I23" s="30"/>
      <c r="J23" s="21">
        <f>+H23</f>
        <v>20</v>
      </c>
      <c r="K23" s="25"/>
      <c r="L23" s="7"/>
      <c r="M23" s="7"/>
      <c r="N23" s="7"/>
      <c r="O23" s="7"/>
    </row>
    <row r="24" spans="1:15" ht="48">
      <c r="A24" s="6">
        <v>3.2</v>
      </c>
      <c r="B24" s="6" t="s">
        <v>2</v>
      </c>
      <c r="C24" s="6" t="s">
        <v>28</v>
      </c>
      <c r="D24" s="6" t="s">
        <v>29</v>
      </c>
      <c r="E24" s="6" t="s">
        <v>107</v>
      </c>
      <c r="F24" s="6"/>
      <c r="G24" s="6" t="s">
        <v>60</v>
      </c>
      <c r="H24" s="6">
        <v>20</v>
      </c>
      <c r="I24" s="31"/>
      <c r="J24" s="21">
        <f>+H24</f>
        <v>20</v>
      </c>
      <c r="K24" s="26"/>
      <c r="L24" s="7"/>
      <c r="M24" s="7"/>
      <c r="N24" s="7"/>
      <c r="O24" s="7"/>
    </row>
    <row r="25" spans="1:15" ht="12">
      <c r="A25" s="7"/>
      <c r="B25" s="7"/>
      <c r="C25" s="7"/>
      <c r="D25" s="7"/>
      <c r="E25" s="7"/>
      <c r="F25" s="7"/>
      <c r="G25" s="7"/>
      <c r="H25" s="7"/>
      <c r="I25" s="7"/>
      <c r="J25" s="7"/>
      <c r="K25" s="7"/>
      <c r="L25" s="7"/>
      <c r="M25" s="7"/>
      <c r="N25" s="7"/>
      <c r="O25" s="7"/>
    </row>
    <row r="26" spans="1:15" ht="12">
      <c r="A26" s="7"/>
      <c r="B26" s="7"/>
      <c r="C26" s="7"/>
      <c r="D26" s="7"/>
      <c r="E26" s="7"/>
      <c r="F26" s="7"/>
      <c r="G26" s="7"/>
      <c r="H26" s="7"/>
      <c r="I26" s="7"/>
      <c r="J26" s="7"/>
      <c r="K26" s="7"/>
      <c r="L26" s="7"/>
      <c r="M26" s="7"/>
      <c r="N26" s="7"/>
      <c r="O26" s="7"/>
    </row>
    <row r="27" spans="1:15" ht="12">
      <c r="A27" s="7"/>
      <c r="B27" s="7"/>
      <c r="C27" s="7"/>
      <c r="D27" s="7"/>
      <c r="E27" s="7"/>
      <c r="F27" s="7"/>
      <c r="G27" s="7"/>
      <c r="H27" s="7"/>
      <c r="I27" s="7"/>
      <c r="J27" s="7"/>
      <c r="K27" s="7"/>
      <c r="L27" s="7"/>
      <c r="M27" s="7"/>
      <c r="N27" s="7"/>
      <c r="O27" s="7"/>
    </row>
    <row r="28" spans="1:15" ht="36">
      <c r="A28" s="14" t="s">
        <v>38</v>
      </c>
      <c r="B28" s="14" t="s">
        <v>39</v>
      </c>
      <c r="C28" s="14" t="s">
        <v>40</v>
      </c>
      <c r="D28" s="14" t="s">
        <v>66</v>
      </c>
      <c r="E28" s="14" t="s">
        <v>41</v>
      </c>
      <c r="F28" s="14" t="s">
        <v>67</v>
      </c>
      <c r="G28" s="14" t="s">
        <v>43</v>
      </c>
      <c r="H28" s="27" t="s">
        <v>108</v>
      </c>
      <c r="I28" s="28"/>
      <c r="J28" s="7"/>
      <c r="K28" s="7"/>
      <c r="L28" s="7"/>
      <c r="M28" s="7"/>
      <c r="N28" s="7"/>
      <c r="O28" s="7"/>
    </row>
    <row r="29" spans="1:15" ht="12">
      <c r="A29" s="15"/>
      <c r="B29" s="15"/>
      <c r="C29" s="15"/>
      <c r="D29" s="15"/>
      <c r="E29" s="15"/>
      <c r="F29" s="15"/>
      <c r="G29" s="15"/>
      <c r="H29" s="16" t="s">
        <v>69</v>
      </c>
      <c r="I29" s="16" t="s">
        <v>70</v>
      </c>
      <c r="J29" s="7"/>
      <c r="K29" s="7"/>
      <c r="L29" s="7"/>
      <c r="M29" s="7"/>
      <c r="N29" s="7"/>
      <c r="O29" s="7"/>
    </row>
    <row r="30" spans="1:15" ht="129.75" customHeight="1">
      <c r="A30" s="8">
        <v>4</v>
      </c>
      <c r="B30" s="8" t="s">
        <v>8</v>
      </c>
      <c r="C30" s="9" t="s">
        <v>10</v>
      </c>
      <c r="D30" s="8" t="s">
        <v>11</v>
      </c>
      <c r="E30" s="8" t="s">
        <v>50</v>
      </c>
      <c r="F30" s="8"/>
      <c r="G30" s="8" t="s">
        <v>60</v>
      </c>
      <c r="H30" s="5">
        <f>(H31/H32)*100</f>
        <v>90</v>
      </c>
      <c r="I30" s="29" t="s">
        <v>130</v>
      </c>
      <c r="J30" s="7"/>
      <c r="K30" s="7"/>
      <c r="L30" s="7"/>
      <c r="M30" s="7"/>
      <c r="N30" s="7"/>
      <c r="O30" s="7"/>
    </row>
    <row r="31" spans="1:15" ht="108.75" customHeight="1">
      <c r="A31" s="8">
        <v>4.1</v>
      </c>
      <c r="B31" s="8" t="s">
        <v>2</v>
      </c>
      <c r="C31" s="8" t="s">
        <v>0</v>
      </c>
      <c r="D31" s="8" t="s">
        <v>1</v>
      </c>
      <c r="E31" s="8" t="s">
        <v>42</v>
      </c>
      <c r="F31" s="8"/>
      <c r="G31" s="8" t="s">
        <v>60</v>
      </c>
      <c r="H31" s="6">
        <v>9</v>
      </c>
      <c r="I31" s="30"/>
      <c r="J31" s="7"/>
      <c r="K31" s="7"/>
      <c r="L31" s="7"/>
      <c r="M31" s="7"/>
      <c r="N31" s="7"/>
      <c r="O31" s="7"/>
    </row>
    <row r="32" spans="1:15" ht="135" customHeight="1">
      <c r="A32" s="8">
        <v>4.2</v>
      </c>
      <c r="B32" s="8" t="s">
        <v>2</v>
      </c>
      <c r="C32" s="8" t="s">
        <v>25</v>
      </c>
      <c r="D32" s="8" t="s">
        <v>1</v>
      </c>
      <c r="E32" s="8" t="s">
        <v>61</v>
      </c>
      <c r="F32" s="8"/>
      <c r="G32" s="8" t="s">
        <v>60</v>
      </c>
      <c r="H32" s="6">
        <v>10</v>
      </c>
      <c r="I32" s="31"/>
      <c r="J32" s="7"/>
      <c r="K32" s="7"/>
      <c r="L32" s="7"/>
      <c r="M32" s="7"/>
      <c r="N32" s="7"/>
      <c r="O32" s="7"/>
    </row>
    <row r="33" spans="1:15" ht="12">
      <c r="A33" s="7"/>
      <c r="B33" s="7"/>
      <c r="C33" s="7"/>
      <c r="D33" s="7"/>
      <c r="E33" s="7"/>
      <c r="F33" s="7"/>
      <c r="G33" s="7"/>
      <c r="H33" s="7"/>
      <c r="I33" s="7"/>
      <c r="J33" s="7"/>
      <c r="K33" s="7"/>
      <c r="L33" s="7"/>
      <c r="M33" s="7"/>
      <c r="N33" s="7"/>
      <c r="O33" s="7"/>
    </row>
    <row r="34" spans="1:15" ht="12">
      <c r="A34" s="7"/>
      <c r="B34" s="7"/>
      <c r="C34" s="7"/>
      <c r="D34" s="7"/>
      <c r="E34" s="7"/>
      <c r="F34" s="7"/>
      <c r="G34" s="7"/>
      <c r="H34" s="7"/>
      <c r="I34" s="7"/>
      <c r="J34" s="7"/>
      <c r="K34" s="7"/>
      <c r="L34" s="7"/>
      <c r="M34" s="7"/>
      <c r="N34" s="7"/>
      <c r="O34" s="7"/>
    </row>
    <row r="35" spans="1:15" ht="12">
      <c r="A35" s="7"/>
      <c r="B35" s="7"/>
      <c r="C35" s="7"/>
      <c r="D35" s="7"/>
      <c r="E35" s="7"/>
      <c r="F35" s="7"/>
      <c r="G35" s="7"/>
      <c r="H35" s="7"/>
      <c r="I35" s="7"/>
      <c r="J35" s="7"/>
      <c r="K35" s="7"/>
      <c r="L35" s="7"/>
      <c r="M35" s="7"/>
      <c r="N35" s="7"/>
      <c r="O35" s="7"/>
    </row>
    <row r="36" spans="1:15" ht="36">
      <c r="A36" s="14" t="s">
        <v>38</v>
      </c>
      <c r="B36" s="14" t="s">
        <v>39</v>
      </c>
      <c r="C36" s="14" t="s">
        <v>40</v>
      </c>
      <c r="D36" s="14" t="s">
        <v>66</v>
      </c>
      <c r="E36" s="14" t="s">
        <v>41</v>
      </c>
      <c r="F36" s="14" t="s">
        <v>67</v>
      </c>
      <c r="G36" s="14" t="s">
        <v>43</v>
      </c>
      <c r="H36" s="28" t="s">
        <v>76</v>
      </c>
      <c r="I36" s="23"/>
      <c r="J36" s="28" t="s">
        <v>77</v>
      </c>
      <c r="K36" s="23"/>
      <c r="L36" s="28" t="s">
        <v>78</v>
      </c>
      <c r="M36" s="23"/>
      <c r="N36" s="7"/>
      <c r="O36" s="7"/>
    </row>
    <row r="37" spans="1:15" ht="12">
      <c r="A37" s="15"/>
      <c r="B37" s="15"/>
      <c r="C37" s="15"/>
      <c r="D37" s="15"/>
      <c r="E37" s="15"/>
      <c r="F37" s="15"/>
      <c r="G37" s="15"/>
      <c r="H37" s="16" t="s">
        <v>69</v>
      </c>
      <c r="I37" s="16" t="s">
        <v>70</v>
      </c>
      <c r="J37" s="16" t="s">
        <v>69</v>
      </c>
      <c r="K37" s="16" t="s">
        <v>70</v>
      </c>
      <c r="L37" s="16" t="s">
        <v>69</v>
      </c>
      <c r="M37" s="16" t="s">
        <v>70</v>
      </c>
      <c r="N37" s="7"/>
      <c r="O37" s="7"/>
    </row>
    <row r="38" spans="1:15" ht="76.5" customHeight="1">
      <c r="A38" s="6">
        <v>5</v>
      </c>
      <c r="B38" s="6" t="s">
        <v>8</v>
      </c>
      <c r="C38" s="9" t="s">
        <v>7</v>
      </c>
      <c r="D38" s="6" t="s">
        <v>87</v>
      </c>
      <c r="E38" s="6" t="s">
        <v>47</v>
      </c>
      <c r="F38" s="6"/>
      <c r="G38" s="6" t="s">
        <v>48</v>
      </c>
      <c r="H38" s="5">
        <f>(H39/H40)*100</f>
        <v>80.76923076923077</v>
      </c>
      <c r="I38" s="29" t="s">
        <v>132</v>
      </c>
      <c r="J38" s="5">
        <f>(J39/J40)*100</f>
        <v>73.58490566037736</v>
      </c>
      <c r="K38" s="29" t="s">
        <v>131</v>
      </c>
      <c r="L38" s="5">
        <f>(L39/L40)*100</f>
        <v>55.00000000000001</v>
      </c>
      <c r="M38" s="29" t="s">
        <v>133</v>
      </c>
      <c r="N38" s="18">
        <v>0.9</v>
      </c>
      <c r="O38" s="7"/>
    </row>
    <row r="39" spans="1:15" ht="74.25" customHeight="1">
      <c r="A39" s="6">
        <v>5.1</v>
      </c>
      <c r="B39" s="6" t="s">
        <v>2</v>
      </c>
      <c r="C39" s="6" t="s">
        <v>33</v>
      </c>
      <c r="D39" s="6" t="s">
        <v>88</v>
      </c>
      <c r="E39" s="6" t="s">
        <v>64</v>
      </c>
      <c r="F39" s="6"/>
      <c r="G39" s="6" t="s">
        <v>48</v>
      </c>
      <c r="H39" s="6">
        <v>21</v>
      </c>
      <c r="I39" s="30"/>
      <c r="J39" s="6">
        <v>39</v>
      </c>
      <c r="K39" s="30"/>
      <c r="L39" s="6">
        <v>44</v>
      </c>
      <c r="M39" s="30"/>
      <c r="N39" s="7"/>
      <c r="O39" s="7"/>
    </row>
    <row r="40" spans="1:15" ht="73.5" customHeight="1">
      <c r="A40" s="6">
        <v>5.2</v>
      </c>
      <c r="B40" s="6" t="s">
        <v>2</v>
      </c>
      <c r="C40" s="6" t="s">
        <v>34</v>
      </c>
      <c r="D40" s="6" t="s">
        <v>89</v>
      </c>
      <c r="E40" s="6" t="s">
        <v>65</v>
      </c>
      <c r="F40" s="6"/>
      <c r="G40" s="6" t="s">
        <v>48</v>
      </c>
      <c r="H40" s="6">
        <v>26</v>
      </c>
      <c r="I40" s="31"/>
      <c r="J40" s="6">
        <v>53</v>
      </c>
      <c r="K40" s="31"/>
      <c r="L40" s="6">
        <v>80</v>
      </c>
      <c r="M40" s="31"/>
      <c r="N40" s="7"/>
      <c r="O40" s="7"/>
    </row>
    <row r="41" spans="1:15" ht="12">
      <c r="A41" s="7"/>
      <c r="B41" s="7"/>
      <c r="C41" s="7"/>
      <c r="D41" s="7"/>
      <c r="E41" s="7"/>
      <c r="F41" s="7"/>
      <c r="G41" s="7"/>
      <c r="H41" s="7"/>
      <c r="I41" s="7"/>
      <c r="J41" s="7"/>
      <c r="K41" s="7"/>
      <c r="L41" s="7"/>
      <c r="M41" s="7"/>
      <c r="N41" s="7"/>
      <c r="O41" s="7"/>
    </row>
    <row r="42" spans="1:15" ht="12">
      <c r="A42" s="7"/>
      <c r="B42" s="7"/>
      <c r="C42" s="7"/>
      <c r="D42" s="7"/>
      <c r="E42" s="7"/>
      <c r="F42" s="7"/>
      <c r="G42" s="7"/>
      <c r="H42" s="7"/>
      <c r="I42" s="7"/>
      <c r="J42" s="7"/>
      <c r="K42" s="7"/>
      <c r="L42" s="7"/>
      <c r="M42" s="7"/>
      <c r="N42" s="7"/>
      <c r="O42" s="7"/>
    </row>
    <row r="43" spans="1:15" ht="12">
      <c r="A43" s="7"/>
      <c r="B43" s="7"/>
      <c r="C43" s="7"/>
      <c r="D43" s="7"/>
      <c r="E43" s="7"/>
      <c r="F43" s="7"/>
      <c r="G43" s="7"/>
      <c r="H43" s="7"/>
      <c r="I43" s="7"/>
      <c r="J43" s="7"/>
      <c r="K43" s="7"/>
      <c r="L43" s="7"/>
      <c r="M43" s="7"/>
      <c r="N43" s="7"/>
      <c r="O43" s="7"/>
    </row>
    <row r="44" spans="1:15" ht="36">
      <c r="A44" s="14" t="s">
        <v>38</v>
      </c>
      <c r="B44" s="14" t="s">
        <v>39</v>
      </c>
      <c r="C44" s="14" t="s">
        <v>40</v>
      </c>
      <c r="D44" s="14" t="s">
        <v>66</v>
      </c>
      <c r="E44" s="14" t="s">
        <v>41</v>
      </c>
      <c r="F44" s="14" t="s">
        <v>67</v>
      </c>
      <c r="G44" s="14" t="s">
        <v>43</v>
      </c>
      <c r="H44" s="28" t="s">
        <v>79</v>
      </c>
      <c r="I44" s="23"/>
      <c r="J44" s="28" t="s">
        <v>80</v>
      </c>
      <c r="K44" s="23"/>
      <c r="L44" s="7"/>
      <c r="M44" s="7"/>
      <c r="N44" s="7"/>
      <c r="O44" s="7"/>
    </row>
    <row r="45" spans="1:15" ht="12">
      <c r="A45" s="15"/>
      <c r="B45" s="15"/>
      <c r="C45" s="15"/>
      <c r="D45" s="15"/>
      <c r="E45" s="15"/>
      <c r="F45" s="15"/>
      <c r="G45" s="15"/>
      <c r="H45" s="16" t="s">
        <v>69</v>
      </c>
      <c r="I45" s="16" t="s">
        <v>70</v>
      </c>
      <c r="J45" s="16" t="s">
        <v>69</v>
      </c>
      <c r="K45" s="16" t="s">
        <v>70</v>
      </c>
      <c r="L45" s="7"/>
      <c r="M45" s="7"/>
      <c r="N45" s="7"/>
      <c r="O45" s="7"/>
    </row>
    <row r="46" spans="1:15" ht="83.25" customHeight="1">
      <c r="A46" s="8">
        <v>7</v>
      </c>
      <c r="B46" s="8" t="s">
        <v>8</v>
      </c>
      <c r="C46" s="9" t="s">
        <v>96</v>
      </c>
      <c r="D46" s="8" t="s">
        <v>15</v>
      </c>
      <c r="E46" s="8" t="s">
        <v>53</v>
      </c>
      <c r="F46" s="8"/>
      <c r="G46" s="8" t="s">
        <v>54</v>
      </c>
      <c r="H46" s="5">
        <f>(H47/H48)*100</f>
        <v>87.53799392097264</v>
      </c>
      <c r="I46" s="29" t="s">
        <v>134</v>
      </c>
      <c r="J46" s="5">
        <f>(J47/J48)*100</f>
        <v>83.65061590145577</v>
      </c>
      <c r="K46" s="29" t="s">
        <v>135</v>
      </c>
      <c r="L46" s="7"/>
      <c r="M46" s="7"/>
      <c r="N46" s="7"/>
      <c r="O46" s="7"/>
    </row>
    <row r="47" spans="1:15" ht="75.75" customHeight="1">
      <c r="A47" s="8">
        <v>7.1</v>
      </c>
      <c r="B47" s="8" t="s">
        <v>2</v>
      </c>
      <c r="C47" s="8" t="s">
        <v>20</v>
      </c>
      <c r="D47" s="8" t="s">
        <v>97</v>
      </c>
      <c r="E47" s="8" t="s">
        <v>56</v>
      </c>
      <c r="F47" s="8"/>
      <c r="G47" s="8" t="s">
        <v>54</v>
      </c>
      <c r="H47" s="6">
        <v>864</v>
      </c>
      <c r="I47" s="30"/>
      <c r="J47" s="6">
        <v>747</v>
      </c>
      <c r="K47" s="30"/>
      <c r="L47" s="7"/>
      <c r="M47" s="7"/>
      <c r="N47" s="7"/>
      <c r="O47" s="7"/>
    </row>
    <row r="48" spans="1:15" ht="64.5" customHeight="1">
      <c r="A48" s="8">
        <v>7.2</v>
      </c>
      <c r="B48" s="8" t="s">
        <v>2</v>
      </c>
      <c r="C48" s="8" t="s">
        <v>21</v>
      </c>
      <c r="D48" s="8" t="s">
        <v>97</v>
      </c>
      <c r="E48" s="8" t="s">
        <v>57</v>
      </c>
      <c r="F48" s="8"/>
      <c r="G48" s="8" t="s">
        <v>54</v>
      </c>
      <c r="H48" s="6">
        <v>987</v>
      </c>
      <c r="I48" s="31"/>
      <c r="J48" s="6">
        <v>893</v>
      </c>
      <c r="K48" s="31"/>
      <c r="L48" s="7"/>
      <c r="M48" s="7"/>
      <c r="N48" s="7"/>
      <c r="O48" s="7"/>
    </row>
    <row r="49" spans="1:15" ht="12">
      <c r="A49" s="7"/>
      <c r="B49" s="7"/>
      <c r="C49" s="7"/>
      <c r="D49" s="7"/>
      <c r="E49" s="7"/>
      <c r="F49" s="7"/>
      <c r="G49" s="7"/>
      <c r="H49" s="7"/>
      <c r="I49" s="7"/>
      <c r="J49" s="7"/>
      <c r="K49" s="7"/>
      <c r="L49" s="7"/>
      <c r="M49" s="7"/>
      <c r="N49" s="7"/>
      <c r="O49" s="7"/>
    </row>
    <row r="51" spans="1:15" s="2" customFormat="1" ht="36">
      <c r="A51" s="14" t="s">
        <v>38</v>
      </c>
      <c r="B51" s="14" t="s">
        <v>39</v>
      </c>
      <c r="C51" s="14" t="s">
        <v>40</v>
      </c>
      <c r="D51" s="14" t="s">
        <v>66</v>
      </c>
      <c r="E51" s="14" t="s">
        <v>41</v>
      </c>
      <c r="F51" s="14" t="s">
        <v>67</v>
      </c>
      <c r="G51" s="14" t="s">
        <v>43</v>
      </c>
      <c r="H51" s="28" t="s">
        <v>71</v>
      </c>
      <c r="I51" s="23"/>
      <c r="J51" s="28" t="s">
        <v>72</v>
      </c>
      <c r="K51" s="23"/>
      <c r="L51" s="28" t="s">
        <v>73</v>
      </c>
      <c r="M51" s="23"/>
      <c r="N51" s="28" t="s">
        <v>74</v>
      </c>
      <c r="O51" s="23"/>
    </row>
    <row r="52" spans="1:15" s="2" customFormat="1" ht="12">
      <c r="A52" s="15"/>
      <c r="B52" s="15"/>
      <c r="C52" s="15"/>
      <c r="D52" s="15"/>
      <c r="E52" s="15"/>
      <c r="F52" s="15"/>
      <c r="G52" s="15"/>
      <c r="H52" s="16" t="s">
        <v>69</v>
      </c>
      <c r="I52" s="16" t="s">
        <v>70</v>
      </c>
      <c r="J52" s="16" t="s">
        <v>69</v>
      </c>
      <c r="K52" s="16" t="s">
        <v>70</v>
      </c>
      <c r="L52" s="16" t="s">
        <v>69</v>
      </c>
      <c r="M52" s="16" t="s">
        <v>70</v>
      </c>
      <c r="N52" s="16" t="s">
        <v>69</v>
      </c>
      <c r="O52" s="16" t="s">
        <v>70</v>
      </c>
    </row>
    <row r="53" spans="1:15" ht="83.25" customHeight="1">
      <c r="A53" s="6">
        <v>8</v>
      </c>
      <c r="B53" s="6" t="s">
        <v>8</v>
      </c>
      <c r="C53" s="9" t="s">
        <v>30</v>
      </c>
      <c r="D53" s="6" t="s">
        <v>31</v>
      </c>
      <c r="E53" s="6" t="s">
        <v>102</v>
      </c>
      <c r="F53" s="6"/>
      <c r="G53" s="6" t="s">
        <v>44</v>
      </c>
      <c r="H53" s="5">
        <f>(H54/H55)*100</f>
        <v>2</v>
      </c>
      <c r="I53" s="29" t="s">
        <v>124</v>
      </c>
      <c r="J53" s="5">
        <f>(J54/J55)*100</f>
        <v>1.4285714285714286</v>
      </c>
      <c r="K53" s="29" t="s">
        <v>121</v>
      </c>
      <c r="L53" s="5">
        <f>(L54/L55)*100</f>
        <v>1.2</v>
      </c>
      <c r="M53" s="29" t="s">
        <v>114</v>
      </c>
      <c r="N53" s="5">
        <f>(N54/N55)*100</f>
        <v>1</v>
      </c>
      <c r="O53" s="29" t="s">
        <v>137</v>
      </c>
    </row>
    <row r="54" spans="1:15" ht="56.25" customHeight="1">
      <c r="A54" s="6">
        <v>8.1</v>
      </c>
      <c r="B54" s="6" t="s">
        <v>2</v>
      </c>
      <c r="C54" s="6" t="s">
        <v>32</v>
      </c>
      <c r="D54" s="6" t="s">
        <v>106</v>
      </c>
      <c r="E54" s="6" t="s">
        <v>62</v>
      </c>
      <c r="F54" s="6"/>
      <c r="G54" s="6" t="s">
        <v>44</v>
      </c>
      <c r="H54" s="6">
        <v>8</v>
      </c>
      <c r="I54" s="30"/>
      <c r="J54" s="6">
        <v>10</v>
      </c>
      <c r="K54" s="30"/>
      <c r="L54" s="6">
        <v>6</v>
      </c>
      <c r="M54" s="30"/>
      <c r="N54" s="6">
        <v>4</v>
      </c>
      <c r="O54" s="30"/>
    </row>
    <row r="55" spans="1:15" ht="63" customHeight="1">
      <c r="A55" s="6">
        <v>8.2</v>
      </c>
      <c r="B55" s="6" t="s">
        <v>2</v>
      </c>
      <c r="C55" s="6" t="s">
        <v>103</v>
      </c>
      <c r="D55" s="6" t="s">
        <v>104</v>
      </c>
      <c r="E55" s="6" t="s">
        <v>105</v>
      </c>
      <c r="F55" s="6"/>
      <c r="G55" s="6" t="s">
        <v>44</v>
      </c>
      <c r="H55" s="6">
        <v>400</v>
      </c>
      <c r="I55" s="31"/>
      <c r="J55" s="6">
        <v>700</v>
      </c>
      <c r="K55" s="31"/>
      <c r="L55" s="6">
        <v>500</v>
      </c>
      <c r="M55" s="31"/>
      <c r="N55" s="6">
        <v>400</v>
      </c>
      <c r="O55" s="31"/>
    </row>
    <row r="59" spans="1:15" ht="36">
      <c r="A59" s="14" t="s">
        <v>38</v>
      </c>
      <c r="B59" s="14" t="s">
        <v>39</v>
      </c>
      <c r="C59" s="14" t="s">
        <v>40</v>
      </c>
      <c r="D59" s="14" t="s">
        <v>66</v>
      </c>
      <c r="E59" s="14" t="s">
        <v>41</v>
      </c>
      <c r="F59" s="14" t="s">
        <v>67</v>
      </c>
      <c r="G59" s="14" t="s">
        <v>43</v>
      </c>
      <c r="H59" s="28" t="s">
        <v>79</v>
      </c>
      <c r="I59" s="23"/>
      <c r="J59" s="28" t="s">
        <v>80</v>
      </c>
      <c r="K59" s="23"/>
      <c r="L59" s="7"/>
      <c r="M59" s="7"/>
      <c r="N59" s="7"/>
      <c r="O59" s="7"/>
    </row>
    <row r="60" spans="1:15" ht="12">
      <c r="A60" s="15"/>
      <c r="B60" s="15"/>
      <c r="C60" s="15"/>
      <c r="D60" s="15"/>
      <c r="E60" s="15"/>
      <c r="F60" s="15"/>
      <c r="G60" s="15"/>
      <c r="H60" s="16" t="s">
        <v>69</v>
      </c>
      <c r="I60" s="16" t="s">
        <v>70</v>
      </c>
      <c r="J60" s="16" t="s">
        <v>69</v>
      </c>
      <c r="K60" s="16" t="s">
        <v>70</v>
      </c>
      <c r="L60" s="7"/>
      <c r="M60" s="7"/>
      <c r="N60" s="7"/>
      <c r="O60" s="7"/>
    </row>
    <row r="61" spans="1:15" ht="60" customHeight="1">
      <c r="A61" s="8">
        <v>6</v>
      </c>
      <c r="B61" s="8" t="s">
        <v>8</v>
      </c>
      <c r="C61" s="9" t="s">
        <v>16</v>
      </c>
      <c r="D61" s="8" t="s">
        <v>17</v>
      </c>
      <c r="E61" s="8" t="s">
        <v>55</v>
      </c>
      <c r="F61" s="8"/>
      <c r="G61" s="8" t="s">
        <v>54</v>
      </c>
      <c r="H61" s="5">
        <f>(H62/H63)*100</f>
        <v>80</v>
      </c>
      <c r="I61" s="29" t="s">
        <v>123</v>
      </c>
      <c r="J61" s="5">
        <f>(J62/J63)*100</f>
        <v>75</v>
      </c>
      <c r="K61" s="29" t="s">
        <v>136</v>
      </c>
      <c r="L61" s="7"/>
      <c r="M61" s="7"/>
      <c r="N61" s="7"/>
      <c r="O61" s="7"/>
    </row>
    <row r="62" spans="1:15" ht="48">
      <c r="A62" s="8">
        <v>6.1</v>
      </c>
      <c r="B62" s="8" t="s">
        <v>2</v>
      </c>
      <c r="C62" s="8" t="s">
        <v>18</v>
      </c>
      <c r="D62" s="8" t="s">
        <v>19</v>
      </c>
      <c r="E62" s="8" t="s">
        <v>18</v>
      </c>
      <c r="F62" s="8"/>
      <c r="G62" s="8" t="s">
        <v>54</v>
      </c>
      <c r="H62" s="6">
        <v>20</v>
      </c>
      <c r="I62" s="30"/>
      <c r="J62" s="6">
        <v>15</v>
      </c>
      <c r="K62" s="30"/>
      <c r="L62" s="7"/>
      <c r="M62" s="7"/>
      <c r="N62" s="7"/>
      <c r="O62" s="7"/>
    </row>
    <row r="63" spans="1:15" ht="24">
      <c r="A63" s="8">
        <v>6.2</v>
      </c>
      <c r="B63" s="8" t="s">
        <v>2</v>
      </c>
      <c r="C63" s="8" t="s">
        <v>22</v>
      </c>
      <c r="D63" s="8" t="s">
        <v>23</v>
      </c>
      <c r="E63" s="8" t="s">
        <v>58</v>
      </c>
      <c r="F63" s="8"/>
      <c r="G63" s="8" t="s">
        <v>54</v>
      </c>
      <c r="H63" s="6">
        <v>25</v>
      </c>
      <c r="I63" s="31"/>
      <c r="J63" s="6">
        <v>20</v>
      </c>
      <c r="K63" s="31"/>
      <c r="L63" s="7"/>
      <c r="M63" s="7"/>
      <c r="N63" s="7"/>
      <c r="O63" s="7"/>
    </row>
    <row r="73" spans="2:5" ht="12">
      <c r="B73" s="19" t="s">
        <v>111</v>
      </c>
      <c r="C73" s="19"/>
      <c r="D73" s="19"/>
      <c r="E73" s="19" t="s">
        <v>112</v>
      </c>
    </row>
    <row r="76" spans="1:15" ht="36">
      <c r="A76" s="14" t="s">
        <v>38</v>
      </c>
      <c r="B76" s="14" t="s">
        <v>39</v>
      </c>
      <c r="C76" s="14" t="s">
        <v>40</v>
      </c>
      <c r="D76" s="14" t="s">
        <v>66</v>
      </c>
      <c r="E76" s="14" t="s">
        <v>41</v>
      </c>
      <c r="F76" s="14" t="s">
        <v>67</v>
      </c>
      <c r="G76" s="14" t="s">
        <v>43</v>
      </c>
      <c r="H76" s="27" t="s">
        <v>75</v>
      </c>
      <c r="I76" s="28"/>
      <c r="J76" s="7"/>
      <c r="K76" s="7"/>
      <c r="L76" s="7"/>
      <c r="M76" s="7"/>
      <c r="N76" s="7"/>
      <c r="O76" s="7"/>
    </row>
    <row r="77" spans="1:15" ht="12">
      <c r="A77" s="15"/>
      <c r="B77" s="15"/>
      <c r="C77" s="15"/>
      <c r="D77" s="15"/>
      <c r="E77" s="15"/>
      <c r="F77" s="15"/>
      <c r="G77" s="15"/>
      <c r="H77" s="16" t="s">
        <v>69</v>
      </c>
      <c r="I77" s="16" t="s">
        <v>70</v>
      </c>
      <c r="J77" s="7"/>
      <c r="K77" s="7"/>
      <c r="L77" s="7"/>
      <c r="M77" s="7"/>
      <c r="N77" s="7"/>
      <c r="O77" s="7"/>
    </row>
    <row r="78" spans="1:15" ht="54.75" customHeight="1">
      <c r="A78" s="6">
        <v>9</v>
      </c>
      <c r="B78" s="6" t="s">
        <v>8</v>
      </c>
      <c r="C78" s="9" t="s">
        <v>91</v>
      </c>
      <c r="D78" s="6" t="s">
        <v>14</v>
      </c>
      <c r="E78" s="6" t="s">
        <v>52</v>
      </c>
      <c r="F78" s="6"/>
      <c r="G78" s="6" t="s">
        <v>60</v>
      </c>
      <c r="H78" s="5">
        <f>(H79/H80)*100</f>
        <v>100</v>
      </c>
      <c r="I78" s="29" t="s">
        <v>117</v>
      </c>
      <c r="J78" s="7"/>
      <c r="K78" s="7"/>
      <c r="L78" s="7"/>
      <c r="M78" s="7"/>
      <c r="N78" s="7"/>
      <c r="O78" s="7"/>
    </row>
    <row r="79" spans="1:15" ht="39.75" customHeight="1">
      <c r="A79" s="6">
        <v>9.1</v>
      </c>
      <c r="B79" s="6" t="s">
        <v>2</v>
      </c>
      <c r="C79" s="6" t="s">
        <v>92</v>
      </c>
      <c r="D79" s="6" t="s">
        <v>35</v>
      </c>
      <c r="E79" s="6" t="s">
        <v>93</v>
      </c>
      <c r="F79" s="6"/>
      <c r="G79" s="6" t="s">
        <v>60</v>
      </c>
      <c r="H79" s="10">
        <f>29143535+46947000</f>
        <v>76090535</v>
      </c>
      <c r="I79" s="30"/>
      <c r="J79" s="7"/>
      <c r="K79" s="7"/>
      <c r="L79" s="7"/>
      <c r="M79" s="7"/>
      <c r="N79" s="7"/>
      <c r="O79" s="7"/>
    </row>
    <row r="80" spans="1:15" ht="93.75" customHeight="1">
      <c r="A80" s="6">
        <v>9.2</v>
      </c>
      <c r="B80" s="6" t="s">
        <v>2</v>
      </c>
      <c r="C80" s="6" t="s">
        <v>94</v>
      </c>
      <c r="D80" s="6" t="s">
        <v>14</v>
      </c>
      <c r="E80" s="6" t="s">
        <v>95</v>
      </c>
      <c r="F80" s="6"/>
      <c r="G80" s="6" t="s">
        <v>60</v>
      </c>
      <c r="H80" s="10">
        <f>29143535+46947000</f>
        <v>76090535</v>
      </c>
      <c r="I80" s="31"/>
      <c r="J80" s="7"/>
      <c r="K80" s="7"/>
      <c r="L80" s="7"/>
      <c r="M80" s="7"/>
      <c r="N80" s="7"/>
      <c r="O80" s="7"/>
    </row>
    <row r="81" spans="1:15" ht="12">
      <c r="A81" s="7"/>
      <c r="B81" s="7"/>
      <c r="C81" s="7"/>
      <c r="D81" s="7"/>
      <c r="E81" s="7"/>
      <c r="F81" s="7"/>
      <c r="G81" s="7"/>
      <c r="H81" s="7"/>
      <c r="I81" s="7"/>
      <c r="J81" s="7"/>
      <c r="K81" s="7"/>
      <c r="L81" s="7"/>
      <c r="M81" s="7"/>
      <c r="N81" s="7"/>
      <c r="O81" s="7"/>
    </row>
    <row r="82" spans="1:15" ht="12">
      <c r="A82" s="7"/>
      <c r="B82" s="7"/>
      <c r="C82" s="7"/>
      <c r="D82" s="7"/>
      <c r="E82" s="7"/>
      <c r="F82" s="7"/>
      <c r="G82" s="7"/>
      <c r="H82" s="7"/>
      <c r="I82" s="7"/>
      <c r="J82" s="7"/>
      <c r="K82" s="7"/>
      <c r="L82" s="7"/>
      <c r="M82" s="7"/>
      <c r="N82" s="7"/>
      <c r="O82" s="7"/>
    </row>
    <row r="83" spans="1:15" ht="36">
      <c r="A83" s="14" t="s">
        <v>38</v>
      </c>
      <c r="B83" s="14" t="s">
        <v>39</v>
      </c>
      <c r="C83" s="14" t="s">
        <v>40</v>
      </c>
      <c r="D83" s="14" t="s">
        <v>66</v>
      </c>
      <c r="E83" s="14" t="s">
        <v>41</v>
      </c>
      <c r="F83" s="14" t="s">
        <v>67</v>
      </c>
      <c r="G83" s="14" t="s">
        <v>43</v>
      </c>
      <c r="H83" s="28" t="s">
        <v>79</v>
      </c>
      <c r="I83" s="23"/>
      <c r="J83" s="28" t="s">
        <v>80</v>
      </c>
      <c r="K83" s="23"/>
      <c r="L83" s="7"/>
      <c r="M83" s="7"/>
      <c r="N83" s="7"/>
      <c r="O83" s="7"/>
    </row>
    <row r="84" spans="1:15" ht="12">
      <c r="A84" s="15"/>
      <c r="B84" s="15"/>
      <c r="C84" s="15"/>
      <c r="D84" s="15"/>
      <c r="E84" s="15"/>
      <c r="F84" s="15"/>
      <c r="G84" s="15"/>
      <c r="H84" s="16" t="s">
        <v>69</v>
      </c>
      <c r="I84" s="16" t="s">
        <v>70</v>
      </c>
      <c r="J84" s="16" t="s">
        <v>69</v>
      </c>
      <c r="K84" s="16" t="s">
        <v>70</v>
      </c>
      <c r="L84" s="7"/>
      <c r="M84" s="7"/>
      <c r="N84" s="7"/>
      <c r="O84" s="7"/>
    </row>
    <row r="85" spans="1:15" ht="60">
      <c r="A85" s="6">
        <v>7</v>
      </c>
      <c r="B85" s="6" t="s">
        <v>8</v>
      </c>
      <c r="C85" s="9" t="s">
        <v>109</v>
      </c>
      <c r="D85" s="6" t="s">
        <v>90</v>
      </c>
      <c r="E85" s="6" t="s">
        <v>52</v>
      </c>
      <c r="F85" s="6"/>
      <c r="G85" s="6" t="s">
        <v>54</v>
      </c>
      <c r="H85" s="5">
        <f>(H86/H87)*100</f>
        <v>48.70637222548099</v>
      </c>
      <c r="I85" s="29" t="s">
        <v>118</v>
      </c>
      <c r="J85" s="5" t="e">
        <f>(J86/J87)*100</f>
        <v>#DIV/0!</v>
      </c>
      <c r="K85" s="29" t="s">
        <v>119</v>
      </c>
      <c r="L85" s="7"/>
      <c r="M85" s="7"/>
      <c r="N85" s="7"/>
      <c r="O85" s="7"/>
    </row>
    <row r="86" spans="1:15" ht="51.75" customHeight="1">
      <c r="A86" s="6">
        <v>7.1</v>
      </c>
      <c r="B86" s="6" t="s">
        <v>2</v>
      </c>
      <c r="C86" s="6" t="s">
        <v>98</v>
      </c>
      <c r="D86" s="6" t="s">
        <v>36</v>
      </c>
      <c r="E86" s="6" t="s">
        <v>99</v>
      </c>
      <c r="F86" s="6"/>
      <c r="G86" s="6" t="s">
        <v>54</v>
      </c>
      <c r="H86" s="10">
        <v>16606924674</v>
      </c>
      <c r="I86" s="30"/>
      <c r="J86" s="10"/>
      <c r="K86" s="30"/>
      <c r="L86" s="7"/>
      <c r="M86" s="7"/>
      <c r="N86" s="7"/>
      <c r="O86" s="7"/>
    </row>
    <row r="87" spans="1:15" ht="51.75" customHeight="1">
      <c r="A87" s="6">
        <v>7.2</v>
      </c>
      <c r="B87" s="6" t="s">
        <v>2</v>
      </c>
      <c r="C87" s="6" t="s">
        <v>100</v>
      </c>
      <c r="D87" s="6" t="s">
        <v>37</v>
      </c>
      <c r="E87" s="6" t="s">
        <v>101</v>
      </c>
      <c r="F87" s="6"/>
      <c r="G87" s="6" t="s">
        <v>54</v>
      </c>
      <c r="H87" s="10">
        <v>34096000000</v>
      </c>
      <c r="I87" s="31"/>
      <c r="J87" s="10"/>
      <c r="K87" s="31"/>
      <c r="L87" s="7"/>
      <c r="M87" s="7"/>
      <c r="N87" s="7"/>
      <c r="O87" s="7"/>
    </row>
    <row r="88" spans="1:15" ht="12">
      <c r="A88" s="7"/>
      <c r="B88" s="7"/>
      <c r="C88" s="7"/>
      <c r="D88" s="7"/>
      <c r="E88" s="7"/>
      <c r="F88" s="7"/>
      <c r="G88" s="7"/>
      <c r="H88" s="7"/>
      <c r="I88" s="11"/>
      <c r="J88" s="7"/>
      <c r="K88" s="7"/>
      <c r="L88" s="7"/>
      <c r="M88" s="7"/>
      <c r="N88" s="7"/>
      <c r="O88" s="7"/>
    </row>
    <row r="89" spans="1:15" ht="12">
      <c r="A89" s="7"/>
      <c r="B89" s="7"/>
      <c r="C89" s="7"/>
      <c r="D89" s="7"/>
      <c r="E89" s="7"/>
      <c r="F89" s="7"/>
      <c r="G89" s="7"/>
      <c r="H89" s="7"/>
      <c r="I89" s="12"/>
      <c r="J89" s="11"/>
      <c r="K89" s="7"/>
      <c r="L89" s="7"/>
      <c r="M89" s="7"/>
      <c r="N89" s="7"/>
      <c r="O89" s="7"/>
    </row>
    <row r="90" spans="1:15" ht="63.75">
      <c r="A90" s="7"/>
      <c r="B90" s="7"/>
      <c r="C90" s="20" t="s">
        <v>115</v>
      </c>
      <c r="D90" s="7"/>
      <c r="E90" s="7"/>
      <c r="F90" s="7"/>
      <c r="G90" s="7"/>
      <c r="H90" s="7"/>
      <c r="I90" s="7"/>
      <c r="J90" s="7"/>
      <c r="K90" s="7"/>
      <c r="L90" s="7"/>
      <c r="M90" s="7"/>
      <c r="N90" s="7"/>
      <c r="O90" s="7"/>
    </row>
  </sheetData>
  <sheetProtection/>
  <mergeCells count="48">
    <mergeCell ref="P4:Q4"/>
    <mergeCell ref="Q6:Q8"/>
    <mergeCell ref="J12:K12"/>
    <mergeCell ref="K14:K16"/>
    <mergeCell ref="O53:O55"/>
    <mergeCell ref="H76:I76"/>
    <mergeCell ref="H12:I12"/>
    <mergeCell ref="I14:I16"/>
    <mergeCell ref="H20:I20"/>
    <mergeCell ref="I22:I24"/>
    <mergeCell ref="H51:I51"/>
    <mergeCell ref="J51:K51"/>
    <mergeCell ref="L51:M51"/>
    <mergeCell ref="N51:O51"/>
    <mergeCell ref="I53:I55"/>
    <mergeCell ref="K53:K55"/>
    <mergeCell ref="I85:I87"/>
    <mergeCell ref="K85:K87"/>
    <mergeCell ref="H44:I44"/>
    <mergeCell ref="J44:K44"/>
    <mergeCell ref="I46:I48"/>
    <mergeCell ref="K46:K48"/>
    <mergeCell ref="H59:I59"/>
    <mergeCell ref="J59:K59"/>
    <mergeCell ref="I61:I63"/>
    <mergeCell ref="K61:K63"/>
    <mergeCell ref="H83:I83"/>
    <mergeCell ref="J83:K83"/>
    <mergeCell ref="H36:I36"/>
    <mergeCell ref="J36:K36"/>
    <mergeCell ref="L36:M36"/>
    <mergeCell ref="I38:I40"/>
    <mergeCell ref="K38:K40"/>
    <mergeCell ref="M38:M40"/>
    <mergeCell ref="M53:M55"/>
    <mergeCell ref="I78:I80"/>
    <mergeCell ref="L4:M4"/>
    <mergeCell ref="N4:O4"/>
    <mergeCell ref="I6:I8"/>
    <mergeCell ref="K6:K8"/>
    <mergeCell ref="M6:M8"/>
    <mergeCell ref="O6:O8"/>
    <mergeCell ref="J20:K20"/>
    <mergeCell ref="K22:K24"/>
    <mergeCell ref="H28:I28"/>
    <mergeCell ref="I30:I32"/>
    <mergeCell ref="H4:I4"/>
    <mergeCell ref="J4:K4"/>
  </mergeCells>
  <hyperlinks>
    <hyperlink ref="C90" r:id="rId1" display="http://sistemagestioncalidad.ramajudicial.gov.co/ModeloCSJ/portal/index.php"/>
  </hyperlinks>
  <printOptions horizontalCentered="1"/>
  <pageMargins left="0.35433070866141736" right="0.35433070866141736" top="0.3937007874015748" bottom="0.3937007874015748" header="0" footer="0"/>
  <pageSetup horizontalDpi="300" verticalDpi="300" orientation="landscape" paperSize="14" scale="80" r:id="rId2"/>
</worksheet>
</file>

<file path=xl/worksheets/sheet10.xml><?xml version="1.0" encoding="utf-8"?>
<worksheet xmlns="http://schemas.openxmlformats.org/spreadsheetml/2006/main" xmlns:r="http://schemas.openxmlformats.org/officeDocument/2006/relationships">
  <dimension ref="A1:Q19"/>
  <sheetViews>
    <sheetView zoomScalePageLayoutView="0" workbookViewId="0" topLeftCell="A1">
      <selection activeCell="G9" sqref="G9"/>
    </sheetView>
  </sheetViews>
  <sheetFormatPr defaultColWidth="11.421875" defaultRowHeight="12.75"/>
  <cols>
    <col min="1" max="1" width="17.7109375" style="0" bestFit="1" customWidth="1"/>
    <col min="2" max="3" width="17.7109375" style="0" customWidth="1"/>
    <col min="4" max="4" width="21.421875" style="0" bestFit="1" customWidth="1"/>
    <col min="5" max="7" width="21.421875" style="0" customWidth="1"/>
    <col min="8" max="9" width="22.140625" style="0" customWidth="1"/>
    <col min="10" max="10" width="6.421875" style="0" hidden="1" customWidth="1"/>
    <col min="11" max="11" width="12.140625" style="0" customWidth="1"/>
    <col min="16" max="16" width="12.140625" style="0" customWidth="1"/>
    <col min="17" max="17" width="42.00390625" style="0" customWidth="1"/>
  </cols>
  <sheetData>
    <row r="1" spans="1:17" ht="31.5" customHeight="1" thickBot="1">
      <c r="A1" s="55" t="s">
        <v>138</v>
      </c>
      <c r="B1" s="56" t="s">
        <v>139</v>
      </c>
      <c r="C1" s="56" t="s">
        <v>140</v>
      </c>
      <c r="D1" s="55" t="s">
        <v>141</v>
      </c>
      <c r="E1" s="57" t="s">
        <v>142</v>
      </c>
      <c r="F1" s="58"/>
      <c r="G1" s="58"/>
      <c r="H1" s="58"/>
      <c r="I1" s="58"/>
      <c r="J1" s="59"/>
      <c r="K1" s="55" t="s">
        <v>164</v>
      </c>
      <c r="L1" s="55" t="s">
        <v>143</v>
      </c>
      <c r="M1" s="60" t="s">
        <v>144</v>
      </c>
      <c r="N1" s="61"/>
      <c r="O1" s="61"/>
      <c r="P1" s="61"/>
      <c r="Q1" s="62"/>
    </row>
    <row r="2" spans="1:17" ht="36.75" thickBot="1">
      <c r="A2" s="63"/>
      <c r="B2" s="64"/>
      <c r="C2" s="64"/>
      <c r="D2" s="63"/>
      <c r="E2" s="60" t="s">
        <v>145</v>
      </c>
      <c r="F2" s="62"/>
      <c r="G2" s="60" t="s">
        <v>146</v>
      </c>
      <c r="H2" s="62"/>
      <c r="I2" s="57" t="s">
        <v>147</v>
      </c>
      <c r="J2" s="58"/>
      <c r="K2" s="63"/>
      <c r="L2" s="65"/>
      <c r="M2" s="66" t="s">
        <v>148</v>
      </c>
      <c r="N2" s="66" t="s">
        <v>149</v>
      </c>
      <c r="O2" s="66" t="s">
        <v>150</v>
      </c>
      <c r="P2" s="66" t="s">
        <v>151</v>
      </c>
      <c r="Q2" s="66" t="s">
        <v>165</v>
      </c>
    </row>
    <row r="3" spans="1:17" ht="12.75">
      <c r="A3" s="67"/>
      <c r="B3" s="67"/>
      <c r="C3" s="67"/>
      <c r="D3" s="67"/>
      <c r="E3" s="68" t="s">
        <v>166</v>
      </c>
      <c r="F3" s="68" t="s">
        <v>153</v>
      </c>
      <c r="G3" s="68" t="s">
        <v>166</v>
      </c>
      <c r="H3" s="68" t="s">
        <v>153</v>
      </c>
      <c r="I3" s="69"/>
      <c r="J3" s="70"/>
      <c r="K3" s="67"/>
      <c r="L3" s="67"/>
      <c r="M3" s="67"/>
      <c r="N3" s="67"/>
      <c r="O3" s="67"/>
      <c r="P3" s="67"/>
      <c r="Q3" s="67"/>
    </row>
    <row r="4" spans="1:17" s="87" customFormat="1" ht="102">
      <c r="A4" s="80" t="s">
        <v>278</v>
      </c>
      <c r="B4" s="80" t="s">
        <v>279</v>
      </c>
      <c r="C4" s="80" t="s">
        <v>8</v>
      </c>
      <c r="D4" s="80" t="s">
        <v>68</v>
      </c>
      <c r="E4" s="80" t="s">
        <v>280</v>
      </c>
      <c r="F4" s="80">
        <v>4715684430</v>
      </c>
      <c r="G4" s="80" t="s">
        <v>281</v>
      </c>
      <c r="H4" s="80">
        <v>4994671699</v>
      </c>
      <c r="I4" s="82">
        <f>J4</f>
        <v>0.9441430216412708</v>
      </c>
      <c r="J4" s="83">
        <f>(F4/H4)</f>
        <v>0.9441430216412708</v>
      </c>
      <c r="K4" s="83">
        <v>0.9</v>
      </c>
      <c r="L4" s="80" t="s">
        <v>60</v>
      </c>
      <c r="M4" s="84">
        <v>90</v>
      </c>
      <c r="N4" s="85">
        <f>+I4</f>
        <v>0.9441430216412708</v>
      </c>
      <c r="O4" s="84">
        <v>0</v>
      </c>
      <c r="P4" s="84">
        <v>0</v>
      </c>
      <c r="Q4" s="119" t="s">
        <v>282</v>
      </c>
    </row>
    <row r="5" spans="1:17" s="87" customFormat="1" ht="102">
      <c r="A5" s="80" t="s">
        <v>283</v>
      </c>
      <c r="B5" s="80" t="s">
        <v>279</v>
      </c>
      <c r="C5" s="80" t="s">
        <v>8</v>
      </c>
      <c r="D5" s="80" t="s">
        <v>68</v>
      </c>
      <c r="E5" s="80" t="s">
        <v>284</v>
      </c>
      <c r="F5" s="80">
        <v>62503524099</v>
      </c>
      <c r="G5" s="80" t="s">
        <v>285</v>
      </c>
      <c r="H5" s="80">
        <v>62516629279</v>
      </c>
      <c r="I5" s="142">
        <f>J5</f>
        <v>0.9997903728951618</v>
      </c>
      <c r="J5" s="83">
        <f aca="true" t="shared" si="0" ref="J5:J19">(F5/H5)</f>
        <v>0.9997903728951618</v>
      </c>
      <c r="K5" s="83">
        <v>0.95</v>
      </c>
      <c r="L5" s="80" t="s">
        <v>44</v>
      </c>
      <c r="M5" s="84">
        <v>95</v>
      </c>
      <c r="N5" s="143">
        <f>+I5</f>
        <v>0.9997903728951618</v>
      </c>
      <c r="O5" s="84">
        <v>0</v>
      </c>
      <c r="P5" s="84">
        <v>0</v>
      </c>
      <c r="Q5" s="120" t="s">
        <v>286</v>
      </c>
    </row>
    <row r="6" spans="10:11" ht="15">
      <c r="J6" s="71" t="e">
        <f t="shared" si="0"/>
        <v>#DIV/0!</v>
      </c>
      <c r="K6" s="71"/>
    </row>
    <row r="7" spans="10:11" ht="15">
      <c r="J7" s="71" t="e">
        <f t="shared" si="0"/>
        <v>#DIV/0!</v>
      </c>
      <c r="K7" s="71"/>
    </row>
    <row r="8" spans="10:11" ht="15">
      <c r="J8" s="71" t="e">
        <f t="shared" si="0"/>
        <v>#DIV/0!</v>
      </c>
      <c r="K8" s="71"/>
    </row>
    <row r="9" spans="10:11" ht="15">
      <c r="J9" s="71" t="e">
        <f t="shared" si="0"/>
        <v>#DIV/0!</v>
      </c>
      <c r="K9" s="71"/>
    </row>
    <row r="10" spans="10:11" ht="15">
      <c r="J10" s="71" t="e">
        <f t="shared" si="0"/>
        <v>#DIV/0!</v>
      </c>
      <c r="K10" s="71"/>
    </row>
    <row r="11" spans="10:11" ht="15">
      <c r="J11" s="71" t="e">
        <f t="shared" si="0"/>
        <v>#DIV/0!</v>
      </c>
      <c r="K11" s="71"/>
    </row>
    <row r="12" spans="10:11" ht="15">
      <c r="J12" s="71" t="e">
        <f t="shared" si="0"/>
        <v>#DIV/0!</v>
      </c>
      <c r="K12" s="71"/>
    </row>
    <row r="13" spans="10:11" ht="15">
      <c r="J13" s="71" t="e">
        <f t="shared" si="0"/>
        <v>#DIV/0!</v>
      </c>
      <c r="K13" s="71"/>
    </row>
    <row r="14" spans="10:11" ht="15">
      <c r="J14" s="71" t="e">
        <f t="shared" si="0"/>
        <v>#DIV/0!</v>
      </c>
      <c r="K14" s="71"/>
    </row>
    <row r="15" spans="10:11" ht="15">
      <c r="J15" s="71" t="e">
        <f t="shared" si="0"/>
        <v>#DIV/0!</v>
      </c>
      <c r="K15" s="71"/>
    </row>
    <row r="16" spans="10:11" ht="15">
      <c r="J16" s="71" t="e">
        <f t="shared" si="0"/>
        <v>#DIV/0!</v>
      </c>
      <c r="K16" s="71"/>
    </row>
    <row r="17" spans="10:11" ht="15">
      <c r="J17" s="71" t="e">
        <f t="shared" si="0"/>
        <v>#DIV/0!</v>
      </c>
      <c r="K17" s="71"/>
    </row>
    <row r="18" spans="10:11" ht="15">
      <c r="J18" s="71" t="e">
        <f t="shared" si="0"/>
        <v>#DIV/0!</v>
      </c>
      <c r="K18" s="71"/>
    </row>
    <row r="19" spans="10:11" ht="15">
      <c r="J19" s="71" t="e">
        <f t="shared" si="0"/>
        <v>#DIV/0!</v>
      </c>
      <c r="K19" s="71"/>
    </row>
  </sheetData>
  <sheetProtection/>
  <mergeCells count="11">
    <mergeCell ref="L1:L2"/>
    <mergeCell ref="M1:Q1"/>
    <mergeCell ref="E2:F2"/>
    <mergeCell ref="G2:H2"/>
    <mergeCell ref="I2:J3"/>
    <mergeCell ref="A1:A2"/>
    <mergeCell ref="B1:B2"/>
    <mergeCell ref="C1:C2"/>
    <mergeCell ref="D1:D2"/>
    <mergeCell ref="E1:I1"/>
    <mergeCell ref="K1:K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23"/>
  <sheetViews>
    <sheetView zoomScalePageLayoutView="0" workbookViewId="0" topLeftCell="A1">
      <selection activeCell="F6" sqref="F6"/>
    </sheetView>
  </sheetViews>
  <sheetFormatPr defaultColWidth="11.421875" defaultRowHeight="12.75"/>
  <cols>
    <col min="1" max="1" width="17.7109375" style="152" bestFit="1" customWidth="1"/>
    <col min="2" max="3" width="17.7109375" style="152" customWidth="1"/>
    <col min="4" max="4" width="21.421875" style="152" bestFit="1" customWidth="1"/>
    <col min="5" max="7" width="21.421875" style="152" customWidth="1"/>
    <col min="8" max="9" width="22.140625" style="152" customWidth="1"/>
    <col min="10" max="10" width="6.8515625" style="152" hidden="1" customWidth="1"/>
    <col min="11" max="15" width="11.421875" style="152" customWidth="1"/>
    <col min="16" max="16" width="12.140625" style="152" customWidth="1"/>
    <col min="17" max="17" width="46.00390625" style="152" customWidth="1"/>
    <col min="18" max="16384" width="11.421875" style="152" customWidth="1"/>
  </cols>
  <sheetData>
    <row r="1" spans="1:17" ht="31.5" customHeight="1" thickBot="1">
      <c r="A1" s="144" t="s">
        <v>138</v>
      </c>
      <c r="B1" s="145" t="s">
        <v>139</v>
      </c>
      <c r="C1" s="145" t="s">
        <v>140</v>
      </c>
      <c r="D1" s="144" t="s">
        <v>141</v>
      </c>
      <c r="E1" s="146" t="s">
        <v>142</v>
      </c>
      <c r="F1" s="147"/>
      <c r="G1" s="147"/>
      <c r="H1" s="147"/>
      <c r="I1" s="147"/>
      <c r="J1" s="148"/>
      <c r="K1" s="144" t="s">
        <v>143</v>
      </c>
      <c r="L1" s="144" t="s">
        <v>164</v>
      </c>
      <c r="M1" s="149" t="s">
        <v>144</v>
      </c>
      <c r="N1" s="150"/>
      <c r="O1" s="150"/>
      <c r="P1" s="150"/>
      <c r="Q1" s="151"/>
    </row>
    <row r="2" spans="1:17" ht="34.5" thickBot="1">
      <c r="A2" s="153"/>
      <c r="B2" s="154"/>
      <c r="C2" s="154"/>
      <c r="D2" s="153"/>
      <c r="E2" s="149" t="s">
        <v>145</v>
      </c>
      <c r="F2" s="151"/>
      <c r="G2" s="149" t="s">
        <v>146</v>
      </c>
      <c r="H2" s="151"/>
      <c r="I2" s="149" t="s">
        <v>147</v>
      </c>
      <c r="J2" s="151"/>
      <c r="K2" s="153"/>
      <c r="L2" s="153"/>
      <c r="M2" s="155" t="s">
        <v>148</v>
      </c>
      <c r="N2" s="155" t="s">
        <v>149</v>
      </c>
      <c r="O2" s="155" t="s">
        <v>150</v>
      </c>
      <c r="P2" s="155" t="s">
        <v>151</v>
      </c>
      <c r="Q2" s="155" t="s">
        <v>165</v>
      </c>
    </row>
    <row r="3" spans="1:17" ht="11.25">
      <c r="A3" s="156"/>
      <c r="B3" s="156"/>
      <c r="C3" s="156"/>
      <c r="D3" s="156"/>
      <c r="E3" s="157" t="s">
        <v>166</v>
      </c>
      <c r="F3" s="157" t="s">
        <v>153</v>
      </c>
      <c r="G3" s="157" t="s">
        <v>166</v>
      </c>
      <c r="H3" s="157" t="s">
        <v>153</v>
      </c>
      <c r="I3" s="156"/>
      <c r="J3" s="156"/>
      <c r="K3" s="156"/>
      <c r="L3" s="156"/>
      <c r="M3" s="156"/>
      <c r="N3" s="156"/>
      <c r="O3" s="156"/>
      <c r="P3" s="156"/>
      <c r="Q3" s="156"/>
    </row>
    <row r="4" spans="1:17" ht="157.5">
      <c r="A4" s="158" t="s">
        <v>287</v>
      </c>
      <c r="B4" s="159" t="s">
        <v>288</v>
      </c>
      <c r="C4" s="159" t="s">
        <v>8</v>
      </c>
      <c r="D4" s="159" t="s">
        <v>68</v>
      </c>
      <c r="E4" s="159" t="s">
        <v>289</v>
      </c>
      <c r="F4" s="159">
        <v>111</v>
      </c>
      <c r="G4" s="159" t="s">
        <v>290</v>
      </c>
      <c r="H4" s="159">
        <v>108</v>
      </c>
      <c r="I4" s="160">
        <f>J4</f>
        <v>0.972972972972973</v>
      </c>
      <c r="J4" s="161">
        <f>(H4/F4)</f>
        <v>0.972972972972973</v>
      </c>
      <c r="K4" s="159" t="s">
        <v>291</v>
      </c>
      <c r="L4" s="162">
        <v>0.75</v>
      </c>
      <c r="M4" s="163">
        <v>100</v>
      </c>
      <c r="N4" s="164"/>
      <c r="O4" s="164"/>
      <c r="P4" s="164"/>
      <c r="Q4" s="165" t="s">
        <v>292</v>
      </c>
    </row>
    <row r="5" spans="1:17" ht="157.5">
      <c r="A5" s="166"/>
      <c r="B5" s="159" t="s">
        <v>288</v>
      </c>
      <c r="C5" s="159" t="s">
        <v>8</v>
      </c>
      <c r="D5" s="159" t="s">
        <v>68</v>
      </c>
      <c r="E5" s="159" t="s">
        <v>289</v>
      </c>
      <c r="F5" s="159">
        <v>111</v>
      </c>
      <c r="G5" s="159" t="s">
        <v>290</v>
      </c>
      <c r="H5" s="159">
        <v>109</v>
      </c>
      <c r="I5" s="160">
        <f>J5</f>
        <v>0.9819819819819819</v>
      </c>
      <c r="J5" s="161">
        <f>(H5/F5)</f>
        <v>0.9819819819819819</v>
      </c>
      <c r="K5" s="159" t="s">
        <v>293</v>
      </c>
      <c r="L5" s="162">
        <v>0.75</v>
      </c>
      <c r="M5" s="163">
        <v>100</v>
      </c>
      <c r="N5" s="164">
        <v>97.3</v>
      </c>
      <c r="O5" s="164"/>
      <c r="P5" s="164"/>
      <c r="Q5" s="165" t="s">
        <v>294</v>
      </c>
    </row>
    <row r="6" spans="1:17" ht="56.25">
      <c r="A6" s="166"/>
      <c r="B6" s="159" t="s">
        <v>288</v>
      </c>
      <c r="C6" s="159" t="s">
        <v>8</v>
      </c>
      <c r="D6" s="159" t="s">
        <v>68</v>
      </c>
      <c r="E6" s="159" t="s">
        <v>289</v>
      </c>
      <c r="F6" s="159">
        <v>111</v>
      </c>
      <c r="G6" s="159" t="s">
        <v>290</v>
      </c>
      <c r="H6" s="159">
        <v>111</v>
      </c>
      <c r="I6" s="160">
        <f>J6</f>
        <v>1</v>
      </c>
      <c r="J6" s="161">
        <f>(H6/F6)</f>
        <v>1</v>
      </c>
      <c r="K6" s="159" t="s">
        <v>295</v>
      </c>
      <c r="L6" s="162">
        <v>0.75</v>
      </c>
      <c r="M6" s="163">
        <v>100</v>
      </c>
      <c r="N6" s="164">
        <v>98.2</v>
      </c>
      <c r="O6" s="164">
        <v>97.3</v>
      </c>
      <c r="P6" s="164"/>
      <c r="Q6" s="165" t="s">
        <v>296</v>
      </c>
    </row>
    <row r="7" spans="1:17" ht="56.25">
      <c r="A7" s="167"/>
      <c r="B7" s="159" t="s">
        <v>288</v>
      </c>
      <c r="C7" s="159" t="s">
        <v>8</v>
      </c>
      <c r="D7" s="159" t="s">
        <v>68</v>
      </c>
      <c r="E7" s="159" t="s">
        <v>289</v>
      </c>
      <c r="F7" s="159">
        <v>111</v>
      </c>
      <c r="G7" s="159" t="s">
        <v>290</v>
      </c>
      <c r="H7" s="159">
        <v>111</v>
      </c>
      <c r="I7" s="160">
        <f>J7</f>
        <v>1</v>
      </c>
      <c r="J7" s="161">
        <f>(H7/F7)</f>
        <v>1</v>
      </c>
      <c r="K7" s="159" t="s">
        <v>297</v>
      </c>
      <c r="L7" s="162">
        <v>0.75</v>
      </c>
      <c r="M7" s="163">
        <v>100</v>
      </c>
      <c r="N7" s="164"/>
      <c r="O7" s="164">
        <v>98.2</v>
      </c>
      <c r="P7" s="164">
        <v>97.3</v>
      </c>
      <c r="Q7" s="165" t="s">
        <v>298</v>
      </c>
    </row>
    <row r="8" ht="11.25">
      <c r="J8" s="168" t="e">
        <f aca="true" t="shared" si="0" ref="J8:J23">(F8/H8)</f>
        <v>#DIV/0!</v>
      </c>
    </row>
    <row r="9" ht="11.25">
      <c r="J9" s="168" t="e">
        <f t="shared" si="0"/>
        <v>#DIV/0!</v>
      </c>
    </row>
    <row r="10" ht="11.25">
      <c r="J10" s="168" t="e">
        <f t="shared" si="0"/>
        <v>#DIV/0!</v>
      </c>
    </row>
    <row r="11" ht="11.25">
      <c r="J11" s="168" t="e">
        <f t="shared" si="0"/>
        <v>#DIV/0!</v>
      </c>
    </row>
    <row r="12" ht="11.25">
      <c r="J12" s="168" t="e">
        <f t="shared" si="0"/>
        <v>#DIV/0!</v>
      </c>
    </row>
    <row r="13" ht="11.25">
      <c r="J13" s="168" t="e">
        <f t="shared" si="0"/>
        <v>#DIV/0!</v>
      </c>
    </row>
    <row r="14" ht="11.25">
      <c r="J14" s="168" t="e">
        <f t="shared" si="0"/>
        <v>#DIV/0!</v>
      </c>
    </row>
    <row r="15" ht="11.25">
      <c r="J15" s="168" t="e">
        <f t="shared" si="0"/>
        <v>#DIV/0!</v>
      </c>
    </row>
    <row r="16" ht="11.25">
      <c r="J16" s="168" t="e">
        <f t="shared" si="0"/>
        <v>#DIV/0!</v>
      </c>
    </row>
    <row r="17" ht="11.25">
      <c r="J17" s="168" t="e">
        <f t="shared" si="0"/>
        <v>#DIV/0!</v>
      </c>
    </row>
    <row r="18" ht="11.25">
      <c r="J18" s="168" t="e">
        <f t="shared" si="0"/>
        <v>#DIV/0!</v>
      </c>
    </row>
    <row r="19" ht="11.25">
      <c r="J19" s="168" t="e">
        <f t="shared" si="0"/>
        <v>#DIV/0!</v>
      </c>
    </row>
    <row r="20" ht="11.25">
      <c r="J20" s="168" t="e">
        <f t="shared" si="0"/>
        <v>#DIV/0!</v>
      </c>
    </row>
    <row r="21" ht="11.25">
      <c r="J21" s="168" t="e">
        <f t="shared" si="0"/>
        <v>#DIV/0!</v>
      </c>
    </row>
    <row r="22" ht="11.25">
      <c r="J22" s="168" t="e">
        <f t="shared" si="0"/>
        <v>#DIV/0!</v>
      </c>
    </row>
    <row r="23" ht="11.25">
      <c r="J23" s="168" t="e">
        <f t="shared" si="0"/>
        <v>#DIV/0!</v>
      </c>
    </row>
  </sheetData>
  <sheetProtection/>
  <mergeCells count="12">
    <mergeCell ref="L1:L2"/>
    <mergeCell ref="M1:Q1"/>
    <mergeCell ref="E2:F2"/>
    <mergeCell ref="G2:H2"/>
    <mergeCell ref="I2:J2"/>
    <mergeCell ref="A4:A7"/>
    <mergeCell ref="A1:A2"/>
    <mergeCell ref="B1:B2"/>
    <mergeCell ref="C1:C2"/>
    <mergeCell ref="D1:D2"/>
    <mergeCell ref="E1:I1"/>
    <mergeCell ref="K1:K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19"/>
  <sheetViews>
    <sheetView zoomScalePageLayoutView="0" workbookViewId="0" topLeftCell="A1">
      <selection activeCell="F10" sqref="F10"/>
    </sheetView>
  </sheetViews>
  <sheetFormatPr defaultColWidth="11.421875" defaultRowHeight="12.75"/>
  <cols>
    <col min="1" max="1" width="17.7109375" style="0" bestFit="1" customWidth="1"/>
    <col min="2" max="3" width="17.7109375" style="0" customWidth="1"/>
    <col min="4" max="4" width="21.421875" style="0" bestFit="1" customWidth="1"/>
    <col min="5" max="7" width="21.421875" style="0" customWidth="1"/>
    <col min="8" max="9" width="22.140625" style="0" customWidth="1"/>
    <col min="10" max="10" width="6.421875" style="0" hidden="1" customWidth="1"/>
    <col min="11" max="11" width="12.140625" style="0" customWidth="1"/>
    <col min="16" max="16" width="12.140625" style="0" customWidth="1"/>
    <col min="17" max="17" width="42.00390625" style="0" customWidth="1"/>
  </cols>
  <sheetData>
    <row r="1" spans="1:17" ht="31.5" customHeight="1" thickBot="1">
      <c r="A1" s="55" t="s">
        <v>138</v>
      </c>
      <c r="B1" s="56" t="s">
        <v>139</v>
      </c>
      <c r="C1" s="56" t="s">
        <v>140</v>
      </c>
      <c r="D1" s="55" t="s">
        <v>141</v>
      </c>
      <c r="E1" s="57" t="s">
        <v>142</v>
      </c>
      <c r="F1" s="58"/>
      <c r="G1" s="58"/>
      <c r="H1" s="58"/>
      <c r="I1" s="58"/>
      <c r="J1" s="59"/>
      <c r="K1" s="55" t="s">
        <v>164</v>
      </c>
      <c r="L1" s="55" t="s">
        <v>143</v>
      </c>
      <c r="M1" s="60" t="s">
        <v>144</v>
      </c>
      <c r="N1" s="61"/>
      <c r="O1" s="61"/>
      <c r="P1" s="61"/>
      <c r="Q1" s="62"/>
    </row>
    <row r="2" spans="1:17" ht="36.75" thickBot="1">
      <c r="A2" s="63"/>
      <c r="B2" s="64"/>
      <c r="C2" s="64"/>
      <c r="D2" s="63"/>
      <c r="E2" s="60" t="s">
        <v>145</v>
      </c>
      <c r="F2" s="62"/>
      <c r="G2" s="60" t="s">
        <v>146</v>
      </c>
      <c r="H2" s="62"/>
      <c r="I2" s="57" t="s">
        <v>147</v>
      </c>
      <c r="J2" s="58"/>
      <c r="K2" s="63"/>
      <c r="L2" s="65"/>
      <c r="M2" s="66" t="s">
        <v>148</v>
      </c>
      <c r="N2" s="66" t="s">
        <v>149</v>
      </c>
      <c r="O2" s="66" t="s">
        <v>150</v>
      </c>
      <c r="P2" s="66" t="s">
        <v>151</v>
      </c>
      <c r="Q2" s="66" t="s">
        <v>165</v>
      </c>
    </row>
    <row r="3" spans="1:17" ht="12.75">
      <c r="A3" s="67"/>
      <c r="B3" s="67"/>
      <c r="C3" s="67"/>
      <c r="D3" s="67"/>
      <c r="E3" s="68" t="s">
        <v>166</v>
      </c>
      <c r="F3" s="68" t="s">
        <v>153</v>
      </c>
      <c r="G3" s="68" t="s">
        <v>166</v>
      </c>
      <c r="H3" s="68" t="s">
        <v>153</v>
      </c>
      <c r="I3" s="69"/>
      <c r="J3" s="70"/>
      <c r="K3" s="67"/>
      <c r="L3" s="67"/>
      <c r="M3" s="67"/>
      <c r="N3" s="67"/>
      <c r="O3" s="67"/>
      <c r="P3" s="67"/>
      <c r="Q3" s="67"/>
    </row>
    <row r="4" spans="1:17" s="87" customFormat="1" ht="89.25">
      <c r="A4" s="80" t="s">
        <v>299</v>
      </c>
      <c r="B4" s="80" t="s">
        <v>300</v>
      </c>
      <c r="C4" s="80" t="s">
        <v>8</v>
      </c>
      <c r="D4" s="80" t="s">
        <v>68</v>
      </c>
      <c r="E4" s="80" t="s">
        <v>301</v>
      </c>
      <c r="F4" s="80">
        <f>171349112+27589508+168719062</f>
        <v>367657682</v>
      </c>
      <c r="G4" s="80" t="s">
        <v>302</v>
      </c>
      <c r="H4" s="80">
        <v>367657682</v>
      </c>
      <c r="I4" s="82">
        <f>J4</f>
        <v>1</v>
      </c>
      <c r="J4" s="83">
        <f>(F4/H4)</f>
        <v>1</v>
      </c>
      <c r="K4" s="83">
        <v>0.9</v>
      </c>
      <c r="L4" s="80" t="s">
        <v>60</v>
      </c>
      <c r="M4" s="84">
        <v>90</v>
      </c>
      <c r="N4" s="85">
        <f>+I4</f>
        <v>1</v>
      </c>
      <c r="O4" s="84">
        <v>0</v>
      </c>
      <c r="P4" s="84">
        <v>0</v>
      </c>
      <c r="Q4" s="119" t="s">
        <v>303</v>
      </c>
    </row>
    <row r="5" spans="1:17" s="87" customFormat="1" ht="89.25">
      <c r="A5" s="80" t="s">
        <v>304</v>
      </c>
      <c r="B5" s="80" t="s">
        <v>300</v>
      </c>
      <c r="C5" s="80" t="s">
        <v>8</v>
      </c>
      <c r="D5" s="80" t="s">
        <v>68</v>
      </c>
      <c r="E5" s="80" t="s">
        <v>305</v>
      </c>
      <c r="F5" s="80">
        <v>49</v>
      </c>
      <c r="G5" s="80" t="s">
        <v>306</v>
      </c>
      <c r="H5" s="80">
        <v>49</v>
      </c>
      <c r="I5" s="169">
        <f>J5</f>
        <v>1</v>
      </c>
      <c r="J5" s="83">
        <f>(F5/H5)</f>
        <v>1</v>
      </c>
      <c r="K5" s="83">
        <v>0.7</v>
      </c>
      <c r="L5" s="80" t="s">
        <v>60</v>
      </c>
      <c r="M5" s="84">
        <v>95</v>
      </c>
      <c r="N5" s="143">
        <f>+I5</f>
        <v>1</v>
      </c>
      <c r="O5" s="84">
        <v>0</v>
      </c>
      <c r="P5" s="84">
        <v>0</v>
      </c>
      <c r="Q5" s="119" t="s">
        <v>307</v>
      </c>
    </row>
    <row r="6" spans="10:11" ht="15">
      <c r="J6" s="71" t="e">
        <f>(F6/H6)</f>
        <v>#DIV/0!</v>
      </c>
      <c r="K6" s="71"/>
    </row>
    <row r="7" spans="10:11" ht="15">
      <c r="J7" s="71" t="e">
        <f>(F7/H7)</f>
        <v>#DIV/0!</v>
      </c>
      <c r="K7" s="71"/>
    </row>
    <row r="8" spans="10:11" ht="15">
      <c r="J8" s="71"/>
      <c r="K8" s="71"/>
    </row>
    <row r="9" spans="10:11" ht="15">
      <c r="J9" s="71"/>
      <c r="K9" s="71"/>
    </row>
    <row r="10" spans="10:11" ht="15">
      <c r="J10" s="71"/>
      <c r="K10" s="71"/>
    </row>
    <row r="11" spans="10:11" ht="15">
      <c r="J11" s="71"/>
      <c r="K11" s="71"/>
    </row>
    <row r="12" spans="10:11" ht="15">
      <c r="J12" s="71"/>
      <c r="K12" s="71"/>
    </row>
    <row r="13" spans="10:11" ht="15">
      <c r="J13" s="71"/>
      <c r="K13" s="71"/>
    </row>
    <row r="14" spans="10:11" ht="15">
      <c r="J14" s="71"/>
      <c r="K14" s="71"/>
    </row>
    <row r="15" spans="10:11" ht="15">
      <c r="J15" s="71"/>
      <c r="K15" s="71"/>
    </row>
    <row r="16" spans="10:11" ht="15">
      <c r="J16" s="71"/>
      <c r="K16" s="71"/>
    </row>
    <row r="17" spans="10:11" ht="15">
      <c r="J17" s="71"/>
      <c r="K17" s="71"/>
    </row>
    <row r="18" spans="10:11" ht="15">
      <c r="J18" s="71"/>
      <c r="K18" s="71"/>
    </row>
    <row r="19" spans="10:11" ht="15">
      <c r="J19" s="71" t="e">
        <f>(F19/H19)</f>
        <v>#DIV/0!</v>
      </c>
      <c r="K19" s="71"/>
    </row>
  </sheetData>
  <sheetProtection/>
  <mergeCells count="11">
    <mergeCell ref="L1:L2"/>
    <mergeCell ref="M1:Q1"/>
    <mergeCell ref="E2:F2"/>
    <mergeCell ref="G2:H2"/>
    <mergeCell ref="I2:J3"/>
    <mergeCell ref="A1:A2"/>
    <mergeCell ref="B1:B2"/>
    <mergeCell ref="C1:C2"/>
    <mergeCell ref="D1:D2"/>
    <mergeCell ref="E1:I1"/>
    <mergeCell ref="K1:K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Q23"/>
  <sheetViews>
    <sheetView zoomScalePageLayoutView="0" workbookViewId="0" topLeftCell="A1">
      <selection activeCell="G7" sqref="G7"/>
    </sheetView>
  </sheetViews>
  <sheetFormatPr defaultColWidth="11.421875" defaultRowHeight="12.75"/>
  <cols>
    <col min="1" max="1" width="17.7109375" style="0" bestFit="1" customWidth="1"/>
    <col min="2" max="3" width="17.7109375" style="0" customWidth="1"/>
    <col min="4" max="4" width="21.421875" style="0" bestFit="1" customWidth="1"/>
    <col min="5" max="7" width="21.421875" style="0" customWidth="1"/>
    <col min="8" max="9" width="22.140625" style="0" customWidth="1"/>
    <col min="10" max="10" width="6.421875" style="0" hidden="1" customWidth="1"/>
    <col min="11" max="11" width="12.140625" style="0" customWidth="1"/>
    <col min="16" max="16" width="12.140625" style="0" customWidth="1"/>
    <col min="17" max="17" width="42.00390625" style="0" customWidth="1"/>
  </cols>
  <sheetData>
    <row r="1" spans="1:17" ht="31.5" customHeight="1" thickBot="1">
      <c r="A1" s="55" t="s">
        <v>138</v>
      </c>
      <c r="B1" s="56" t="s">
        <v>139</v>
      </c>
      <c r="C1" s="56" t="s">
        <v>140</v>
      </c>
      <c r="D1" s="55" t="s">
        <v>141</v>
      </c>
      <c r="E1" s="57" t="s">
        <v>142</v>
      </c>
      <c r="F1" s="58"/>
      <c r="G1" s="58"/>
      <c r="H1" s="58"/>
      <c r="I1" s="58"/>
      <c r="J1" s="59"/>
      <c r="K1" s="55" t="s">
        <v>164</v>
      </c>
      <c r="L1" s="55" t="s">
        <v>143</v>
      </c>
      <c r="M1" s="60" t="s">
        <v>144</v>
      </c>
      <c r="N1" s="61"/>
      <c r="O1" s="61"/>
      <c r="P1" s="61"/>
      <c r="Q1" s="62"/>
    </row>
    <row r="2" spans="1:17" ht="36.75" thickBot="1">
      <c r="A2" s="63"/>
      <c r="B2" s="64"/>
      <c r="C2" s="64"/>
      <c r="D2" s="63"/>
      <c r="E2" s="60" t="s">
        <v>145</v>
      </c>
      <c r="F2" s="62"/>
      <c r="G2" s="60" t="s">
        <v>146</v>
      </c>
      <c r="H2" s="62"/>
      <c r="I2" s="57" t="s">
        <v>147</v>
      </c>
      <c r="J2" s="58"/>
      <c r="K2" s="63"/>
      <c r="L2" s="65"/>
      <c r="M2" s="66" t="s">
        <v>148</v>
      </c>
      <c r="N2" s="66" t="s">
        <v>149</v>
      </c>
      <c r="O2" s="66" t="s">
        <v>150</v>
      </c>
      <c r="P2" s="66" t="s">
        <v>151</v>
      </c>
      <c r="Q2" s="66" t="s">
        <v>165</v>
      </c>
    </row>
    <row r="3" spans="1:17" ht="12.75">
      <c r="A3" s="67"/>
      <c r="B3" s="67"/>
      <c r="C3" s="67"/>
      <c r="D3" s="67"/>
      <c r="E3" s="68" t="s">
        <v>166</v>
      </c>
      <c r="F3" s="68" t="s">
        <v>153</v>
      </c>
      <c r="G3" s="68" t="s">
        <v>166</v>
      </c>
      <c r="H3" s="68" t="s">
        <v>153</v>
      </c>
      <c r="I3" s="69"/>
      <c r="J3" s="70"/>
      <c r="K3" s="67"/>
      <c r="L3" s="67"/>
      <c r="M3" s="67"/>
      <c r="N3" s="67"/>
      <c r="O3" s="67"/>
      <c r="P3" s="67"/>
      <c r="Q3" s="67"/>
    </row>
    <row r="4" spans="1:17" s="87" customFormat="1" ht="114.75">
      <c r="A4" s="80" t="s">
        <v>308</v>
      </c>
      <c r="B4" s="80" t="s">
        <v>309</v>
      </c>
      <c r="C4" s="80" t="s">
        <v>8</v>
      </c>
      <c r="D4" s="80" t="s">
        <v>68</v>
      </c>
      <c r="E4" s="80" t="s">
        <v>310</v>
      </c>
      <c r="F4" s="81">
        <v>100</v>
      </c>
      <c r="G4" s="80" t="s">
        <v>311</v>
      </c>
      <c r="H4" s="80">
        <v>100</v>
      </c>
      <c r="I4" s="82">
        <f>J4</f>
        <v>1</v>
      </c>
      <c r="J4" s="83">
        <f>(F4/H4)</f>
        <v>1</v>
      </c>
      <c r="K4" s="83">
        <v>1</v>
      </c>
      <c r="L4" s="80" t="s">
        <v>60</v>
      </c>
      <c r="M4" s="84">
        <v>100</v>
      </c>
      <c r="N4" s="85">
        <f>+I4</f>
        <v>1</v>
      </c>
      <c r="O4" s="84">
        <v>100</v>
      </c>
      <c r="P4" s="84">
        <v>100</v>
      </c>
      <c r="Q4" s="170" t="s">
        <v>312</v>
      </c>
    </row>
    <row r="5" spans="1:17" s="87" customFormat="1" ht="102">
      <c r="A5" s="80" t="s">
        <v>313</v>
      </c>
      <c r="B5" s="80" t="s">
        <v>309</v>
      </c>
      <c r="C5" s="80" t="s">
        <v>8</v>
      </c>
      <c r="D5" s="80" t="s">
        <v>314</v>
      </c>
      <c r="E5" s="80" t="s">
        <v>315</v>
      </c>
      <c r="F5" s="81">
        <v>30</v>
      </c>
      <c r="G5" s="80" t="s">
        <v>316</v>
      </c>
      <c r="H5" s="80">
        <v>56</v>
      </c>
      <c r="I5" s="82">
        <f>J5</f>
        <v>0.5357142857142857</v>
      </c>
      <c r="J5" s="83">
        <f aca="true" t="shared" si="0" ref="J5:J23">(F5/H5)</f>
        <v>0.5357142857142857</v>
      </c>
      <c r="K5" s="83">
        <v>0.5</v>
      </c>
      <c r="L5" s="80" t="s">
        <v>60</v>
      </c>
      <c r="M5" s="84">
        <v>100</v>
      </c>
      <c r="N5" s="85">
        <f>+I5</f>
        <v>0.5357142857142857</v>
      </c>
      <c r="O5" s="84">
        <v>52</v>
      </c>
      <c r="P5" s="84">
        <v>59</v>
      </c>
      <c r="Q5" s="171" t="s">
        <v>317</v>
      </c>
    </row>
    <row r="6" spans="10:11" ht="15">
      <c r="J6" s="71" t="e">
        <f t="shared" si="0"/>
        <v>#DIV/0!</v>
      </c>
      <c r="K6" s="71"/>
    </row>
    <row r="7" spans="10:11" ht="15">
      <c r="J7" s="71" t="e">
        <f t="shared" si="0"/>
        <v>#DIV/0!</v>
      </c>
      <c r="K7" s="71"/>
    </row>
    <row r="8" spans="10:11" ht="15">
      <c r="J8" s="71" t="e">
        <f t="shared" si="0"/>
        <v>#DIV/0!</v>
      </c>
      <c r="K8" s="71"/>
    </row>
    <row r="9" spans="10:11" ht="15">
      <c r="J9" s="71" t="e">
        <f t="shared" si="0"/>
        <v>#DIV/0!</v>
      </c>
      <c r="K9" s="71"/>
    </row>
    <row r="10" spans="10:11" ht="15">
      <c r="J10" s="71" t="e">
        <f t="shared" si="0"/>
        <v>#DIV/0!</v>
      </c>
      <c r="K10" s="71"/>
    </row>
    <row r="11" spans="10:11" ht="15">
      <c r="J11" s="71" t="e">
        <f t="shared" si="0"/>
        <v>#DIV/0!</v>
      </c>
      <c r="K11" s="71"/>
    </row>
    <row r="12" spans="10:11" ht="15">
      <c r="J12" s="71" t="e">
        <f t="shared" si="0"/>
        <v>#DIV/0!</v>
      </c>
      <c r="K12" s="71"/>
    </row>
    <row r="13" spans="10:11" ht="15">
      <c r="J13" s="71" t="e">
        <f t="shared" si="0"/>
        <v>#DIV/0!</v>
      </c>
      <c r="K13" s="71"/>
    </row>
    <row r="14" spans="10:11" ht="15">
      <c r="J14" s="71" t="e">
        <f t="shared" si="0"/>
        <v>#DIV/0!</v>
      </c>
      <c r="K14" s="71"/>
    </row>
    <row r="15" spans="10:11" ht="15">
      <c r="J15" s="71" t="e">
        <f t="shared" si="0"/>
        <v>#DIV/0!</v>
      </c>
      <c r="K15" s="71"/>
    </row>
    <row r="16" spans="10:11" ht="15">
      <c r="J16" s="71" t="e">
        <f t="shared" si="0"/>
        <v>#DIV/0!</v>
      </c>
      <c r="K16" s="71"/>
    </row>
    <row r="17" spans="10:11" ht="15">
      <c r="J17" s="71" t="e">
        <f t="shared" si="0"/>
        <v>#DIV/0!</v>
      </c>
      <c r="K17" s="71"/>
    </row>
    <row r="18" spans="10:11" ht="15">
      <c r="J18" s="71" t="e">
        <f t="shared" si="0"/>
        <v>#DIV/0!</v>
      </c>
      <c r="K18" s="71"/>
    </row>
    <row r="19" spans="10:11" ht="15">
      <c r="J19" s="71" t="e">
        <f t="shared" si="0"/>
        <v>#DIV/0!</v>
      </c>
      <c r="K19" s="71"/>
    </row>
    <row r="20" spans="10:11" ht="15">
      <c r="J20" s="71" t="e">
        <f t="shared" si="0"/>
        <v>#DIV/0!</v>
      </c>
      <c r="K20" s="71"/>
    </row>
    <row r="21" spans="10:11" ht="15">
      <c r="J21" s="71" t="e">
        <f t="shared" si="0"/>
        <v>#DIV/0!</v>
      </c>
      <c r="K21" s="71"/>
    </row>
    <row r="22" spans="10:11" ht="15">
      <c r="J22" s="71" t="e">
        <f t="shared" si="0"/>
        <v>#DIV/0!</v>
      </c>
      <c r="K22" s="71"/>
    </row>
    <row r="23" spans="10:11" ht="15">
      <c r="J23" s="71" t="e">
        <f t="shared" si="0"/>
        <v>#DIV/0!</v>
      </c>
      <c r="K23" s="71"/>
    </row>
  </sheetData>
  <sheetProtection/>
  <mergeCells count="11">
    <mergeCell ref="L1:L2"/>
    <mergeCell ref="M1:Q1"/>
    <mergeCell ref="E2:F2"/>
    <mergeCell ref="G2:H2"/>
    <mergeCell ref="I2:J3"/>
    <mergeCell ref="A1:A2"/>
    <mergeCell ref="B1:B2"/>
    <mergeCell ref="C1:C2"/>
    <mergeCell ref="D1:D2"/>
    <mergeCell ref="E1:I1"/>
    <mergeCell ref="K1:K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Q24"/>
  <sheetViews>
    <sheetView zoomScalePageLayoutView="0" workbookViewId="0" topLeftCell="A1">
      <selection activeCell="I5" sqref="I5"/>
    </sheetView>
  </sheetViews>
  <sheetFormatPr defaultColWidth="11.421875" defaultRowHeight="12.75"/>
  <cols>
    <col min="1" max="1" width="17.7109375" style="152" bestFit="1" customWidth="1"/>
    <col min="2" max="2" width="17.140625" style="152" bestFit="1" customWidth="1"/>
    <col min="3" max="3" width="8.421875" style="152" bestFit="1" customWidth="1"/>
    <col min="4" max="4" width="21.421875" style="152" bestFit="1" customWidth="1"/>
    <col min="5" max="5" width="19.8515625" style="152" bestFit="1" customWidth="1"/>
    <col min="6" max="6" width="5.28125" style="152" bestFit="1" customWidth="1"/>
    <col min="7" max="7" width="20.8515625" style="152" bestFit="1" customWidth="1"/>
    <col min="8" max="8" width="5.28125" style="152" bestFit="1" customWidth="1"/>
    <col min="9" max="9" width="20.00390625" style="152" bestFit="1" customWidth="1"/>
    <col min="10" max="10" width="5.28125" style="152" bestFit="1" customWidth="1"/>
    <col min="11" max="11" width="20.7109375" style="152" bestFit="1" customWidth="1"/>
    <col min="12" max="12" width="5.28125" style="152" bestFit="1" customWidth="1"/>
    <col min="13" max="13" width="20.7109375" style="152" bestFit="1" customWidth="1"/>
    <col min="14" max="14" width="5.28125" style="152" bestFit="1" customWidth="1"/>
    <col min="15" max="15" width="21.7109375" style="152" bestFit="1" customWidth="1"/>
    <col min="16" max="16" width="5.28125" style="152" bestFit="1" customWidth="1"/>
    <col min="17" max="17" width="19.8515625" style="152" bestFit="1" customWidth="1"/>
    <col min="18" max="18" width="5.28125" style="152" bestFit="1" customWidth="1"/>
    <col min="19" max="19" width="21.28125" style="152" bestFit="1" customWidth="1"/>
    <col min="20" max="20" width="5.28125" style="152" bestFit="1" customWidth="1"/>
    <col min="21" max="21" width="20.57421875" style="152" bestFit="1" customWidth="1"/>
    <col min="22" max="22" width="5.28125" style="152" bestFit="1" customWidth="1"/>
    <col min="23" max="23" width="21.8515625" style="152" bestFit="1" customWidth="1"/>
    <col min="24" max="24" width="5.28125" style="152" bestFit="1" customWidth="1"/>
    <col min="25" max="25" width="21.7109375" style="152" bestFit="1" customWidth="1"/>
    <col min="26" max="26" width="5.28125" style="152" bestFit="1" customWidth="1"/>
    <col min="27" max="27" width="22.140625" style="152" customWidth="1"/>
    <col min="28" max="28" width="5.28125" style="152" bestFit="1" customWidth="1"/>
    <col min="29" max="29" width="4.8515625" style="184" bestFit="1" customWidth="1"/>
    <col min="30" max="30" width="7.28125" style="184" bestFit="1" customWidth="1"/>
    <col min="31" max="31" width="11.421875" style="152" customWidth="1"/>
    <col min="32" max="32" width="11.7109375" style="152" customWidth="1"/>
    <col min="33" max="34" width="10.8515625" style="152" bestFit="1" customWidth="1"/>
    <col min="35" max="35" width="9.140625" style="152" bestFit="1" customWidth="1"/>
    <col min="36" max="36" width="11.7109375" style="152" bestFit="1" customWidth="1"/>
    <col min="37" max="37" width="84.57421875" style="152" customWidth="1"/>
    <col min="38" max="38" width="23.28125" style="152" customWidth="1"/>
    <col min="39" max="39" width="23.00390625" style="152" customWidth="1"/>
    <col min="40" max="16384" width="11.421875" style="152" customWidth="1"/>
  </cols>
  <sheetData>
    <row r="1" spans="1:37" ht="12" thickBot="1">
      <c r="A1" s="144" t="s">
        <v>138</v>
      </c>
      <c r="B1" s="145" t="s">
        <v>139</v>
      </c>
      <c r="C1" s="145" t="s">
        <v>140</v>
      </c>
      <c r="D1" s="144" t="s">
        <v>141</v>
      </c>
      <c r="E1" s="146" t="s">
        <v>142</v>
      </c>
      <c r="F1" s="147"/>
      <c r="G1" s="147"/>
      <c r="H1" s="147"/>
      <c r="I1" s="147"/>
      <c r="J1" s="147"/>
      <c r="K1" s="147"/>
      <c r="L1" s="147"/>
      <c r="M1" s="147"/>
      <c r="N1" s="147"/>
      <c r="O1" s="147"/>
      <c r="P1" s="147"/>
      <c r="Q1" s="147"/>
      <c r="R1" s="147"/>
      <c r="S1" s="147"/>
      <c r="T1" s="147"/>
      <c r="U1" s="147"/>
      <c r="V1" s="147"/>
      <c r="W1" s="147"/>
      <c r="X1" s="147"/>
      <c r="Y1" s="147"/>
      <c r="Z1" s="147"/>
      <c r="AA1" s="147"/>
      <c r="AB1" s="147"/>
      <c r="AC1" s="147"/>
      <c r="AD1" s="172"/>
      <c r="AE1" s="144" t="s">
        <v>143</v>
      </c>
      <c r="AF1" s="144" t="s">
        <v>164</v>
      </c>
      <c r="AG1" s="149" t="s">
        <v>144</v>
      </c>
      <c r="AH1" s="150"/>
      <c r="AI1" s="150"/>
      <c r="AJ1" s="150"/>
      <c r="AK1" s="151"/>
    </row>
    <row r="2" spans="1:37" ht="34.5" thickBot="1">
      <c r="A2" s="153"/>
      <c r="B2" s="154"/>
      <c r="C2" s="154"/>
      <c r="D2" s="153"/>
      <c r="E2" s="149" t="s">
        <v>145</v>
      </c>
      <c r="F2" s="151"/>
      <c r="G2" s="149" t="s">
        <v>146</v>
      </c>
      <c r="H2" s="151"/>
      <c r="I2" s="149" t="s">
        <v>318</v>
      </c>
      <c r="J2" s="151"/>
      <c r="K2" s="149" t="s">
        <v>319</v>
      </c>
      <c r="L2" s="151"/>
      <c r="M2" s="149" t="s">
        <v>320</v>
      </c>
      <c r="N2" s="151"/>
      <c r="O2" s="149" t="s">
        <v>321</v>
      </c>
      <c r="P2" s="151"/>
      <c r="Q2" s="149" t="s">
        <v>322</v>
      </c>
      <c r="R2" s="151"/>
      <c r="S2" s="149" t="s">
        <v>323</v>
      </c>
      <c r="T2" s="151"/>
      <c r="U2" s="149" t="s">
        <v>324</v>
      </c>
      <c r="V2" s="151"/>
      <c r="W2" s="149" t="s">
        <v>325</v>
      </c>
      <c r="X2" s="151"/>
      <c r="Y2" s="149" t="s">
        <v>326</v>
      </c>
      <c r="Z2" s="151"/>
      <c r="AA2" s="149" t="s">
        <v>327</v>
      </c>
      <c r="AB2" s="151"/>
      <c r="AC2" s="173" t="s">
        <v>147</v>
      </c>
      <c r="AD2" s="174"/>
      <c r="AE2" s="153"/>
      <c r="AF2" s="153"/>
      <c r="AG2" s="155" t="s">
        <v>148</v>
      </c>
      <c r="AH2" s="155" t="s">
        <v>149</v>
      </c>
      <c r="AI2" s="155" t="s">
        <v>150</v>
      </c>
      <c r="AJ2" s="155" t="s">
        <v>151</v>
      </c>
      <c r="AK2" s="155" t="s">
        <v>165</v>
      </c>
    </row>
    <row r="3" spans="1:37" ht="11.25">
      <c r="A3" s="156"/>
      <c r="B3" s="156"/>
      <c r="C3" s="156"/>
      <c r="D3" s="156"/>
      <c r="E3" s="157" t="s">
        <v>166</v>
      </c>
      <c r="F3" s="157" t="s">
        <v>153</v>
      </c>
      <c r="G3" s="157" t="s">
        <v>166</v>
      </c>
      <c r="H3" s="157" t="s">
        <v>153</v>
      </c>
      <c r="I3" s="157" t="s">
        <v>166</v>
      </c>
      <c r="J3" s="157" t="s">
        <v>153</v>
      </c>
      <c r="K3" s="157" t="s">
        <v>166</v>
      </c>
      <c r="L3" s="157" t="s">
        <v>153</v>
      </c>
      <c r="M3" s="157" t="s">
        <v>166</v>
      </c>
      <c r="N3" s="157" t="s">
        <v>153</v>
      </c>
      <c r="O3" s="157" t="s">
        <v>166</v>
      </c>
      <c r="P3" s="157" t="s">
        <v>153</v>
      </c>
      <c r="Q3" s="157" t="s">
        <v>166</v>
      </c>
      <c r="R3" s="157" t="s">
        <v>153</v>
      </c>
      <c r="S3" s="157" t="s">
        <v>166</v>
      </c>
      <c r="T3" s="157" t="s">
        <v>153</v>
      </c>
      <c r="U3" s="157" t="s">
        <v>166</v>
      </c>
      <c r="V3" s="157" t="s">
        <v>153</v>
      </c>
      <c r="W3" s="157" t="s">
        <v>166</v>
      </c>
      <c r="X3" s="157" t="s">
        <v>153</v>
      </c>
      <c r="Y3" s="157" t="s">
        <v>166</v>
      </c>
      <c r="Z3" s="157" t="s">
        <v>153</v>
      </c>
      <c r="AA3" s="157" t="s">
        <v>166</v>
      </c>
      <c r="AB3" s="157" t="s">
        <v>153</v>
      </c>
      <c r="AC3" s="175"/>
      <c r="AD3" s="175"/>
      <c r="AE3" s="156"/>
      <c r="AF3" s="156"/>
      <c r="AG3" s="156"/>
      <c r="AH3" s="156"/>
      <c r="AI3" s="156"/>
      <c r="AJ3" s="156"/>
      <c r="AK3" s="156"/>
    </row>
    <row r="4" spans="1:43" ht="229.5" customHeight="1">
      <c r="A4" s="176" t="s">
        <v>328</v>
      </c>
      <c r="B4" s="159" t="s">
        <v>329</v>
      </c>
      <c r="C4" s="159" t="s">
        <v>8</v>
      </c>
      <c r="D4" s="159" t="s">
        <v>68</v>
      </c>
      <c r="E4" s="159" t="s">
        <v>330</v>
      </c>
      <c r="F4" s="159">
        <v>3</v>
      </c>
      <c r="G4" s="159" t="s">
        <v>331</v>
      </c>
      <c r="H4" s="159">
        <v>3</v>
      </c>
      <c r="I4" s="159" t="s">
        <v>332</v>
      </c>
      <c r="J4" s="159">
        <v>4</v>
      </c>
      <c r="K4" s="159" t="s">
        <v>333</v>
      </c>
      <c r="L4" s="159">
        <v>1</v>
      </c>
      <c r="M4" s="159" t="s">
        <v>334</v>
      </c>
      <c r="N4" s="159">
        <v>62</v>
      </c>
      <c r="O4" s="159" t="s">
        <v>335</v>
      </c>
      <c r="P4" s="159">
        <v>93</v>
      </c>
      <c r="Q4" s="159" t="s">
        <v>336</v>
      </c>
      <c r="R4" s="159">
        <v>9</v>
      </c>
      <c r="S4" s="159" t="s">
        <v>337</v>
      </c>
      <c r="T4" s="159">
        <v>14</v>
      </c>
      <c r="U4" s="159" t="s">
        <v>338</v>
      </c>
      <c r="V4" s="159">
        <v>1</v>
      </c>
      <c r="W4" s="159" t="s">
        <v>339</v>
      </c>
      <c r="X4" s="159">
        <v>1</v>
      </c>
      <c r="Y4" s="159" t="s">
        <v>340</v>
      </c>
      <c r="Z4" s="159">
        <v>1</v>
      </c>
      <c r="AA4" s="159" t="s">
        <v>341</v>
      </c>
      <c r="AB4" s="159">
        <v>10</v>
      </c>
      <c r="AC4" s="177">
        <f>AD4</f>
        <v>1.234920634920635</v>
      </c>
      <c r="AD4" s="178">
        <f>(((F4/H4))+((J4/L4))+((N4/P4))+((R4/T4))+((V4/X4))+((Z4/AB4)))/6</f>
        <v>1.234920634920635</v>
      </c>
      <c r="AE4" s="159" t="s">
        <v>342</v>
      </c>
      <c r="AF4" s="159">
        <v>100</v>
      </c>
      <c r="AG4" s="179">
        <v>80</v>
      </c>
      <c r="AH4" s="180"/>
      <c r="AI4" s="180"/>
      <c r="AJ4" s="180"/>
      <c r="AK4" s="181" t="s">
        <v>343</v>
      </c>
      <c r="AL4" s="182" t="s">
        <v>344</v>
      </c>
      <c r="AM4" s="182" t="s">
        <v>345</v>
      </c>
      <c r="AN4" s="183" t="s">
        <v>346</v>
      </c>
      <c r="AO4" s="183"/>
      <c r="AP4" s="183"/>
      <c r="AQ4" s="183"/>
    </row>
    <row r="5" spans="1:37" ht="123" customHeight="1">
      <c r="A5" s="176"/>
      <c r="B5" s="159" t="s">
        <v>329</v>
      </c>
      <c r="C5" s="159" t="s">
        <v>8</v>
      </c>
      <c r="D5" s="159" t="s">
        <v>68</v>
      </c>
      <c r="E5" s="159" t="s">
        <v>330</v>
      </c>
      <c r="F5" s="159">
        <v>1</v>
      </c>
      <c r="G5" s="159" t="s">
        <v>331</v>
      </c>
      <c r="H5" s="159">
        <v>1</v>
      </c>
      <c r="I5" s="159" t="s">
        <v>332</v>
      </c>
      <c r="J5" s="159">
        <v>1</v>
      </c>
      <c r="K5" s="159" t="s">
        <v>333</v>
      </c>
      <c r="L5" s="159">
        <v>1</v>
      </c>
      <c r="M5" s="159" t="s">
        <v>334</v>
      </c>
      <c r="N5" s="159">
        <v>11</v>
      </c>
      <c r="O5" s="159" t="s">
        <v>335</v>
      </c>
      <c r="P5" s="159">
        <v>64</v>
      </c>
      <c r="Q5" s="159" t="s">
        <v>336</v>
      </c>
      <c r="R5" s="159">
        <v>7</v>
      </c>
      <c r="S5" s="159" t="s">
        <v>337</v>
      </c>
      <c r="T5" s="159">
        <v>22</v>
      </c>
      <c r="U5" s="159" t="s">
        <v>338</v>
      </c>
      <c r="V5" s="159">
        <v>1</v>
      </c>
      <c r="W5" s="159" t="s">
        <v>339</v>
      </c>
      <c r="X5" s="159">
        <v>1</v>
      </c>
      <c r="Y5" s="159" t="s">
        <v>340</v>
      </c>
      <c r="Z5" s="159">
        <v>9</v>
      </c>
      <c r="AA5" s="159" t="s">
        <v>341</v>
      </c>
      <c r="AB5" s="159">
        <v>22</v>
      </c>
      <c r="AC5" s="177">
        <f>AD5</f>
        <v>0.6498579545454546</v>
      </c>
      <c r="AD5" s="178">
        <f>(((F5/H5))+((J5/L5))+((N5/P5))+((R5/T5))+((V5/X5))+((Z5/AB5)))/6</f>
        <v>0.6498579545454546</v>
      </c>
      <c r="AE5" s="159" t="s">
        <v>347</v>
      </c>
      <c r="AF5" s="159">
        <v>100</v>
      </c>
      <c r="AG5" s="179">
        <v>80</v>
      </c>
      <c r="AH5" s="180"/>
      <c r="AI5" s="180"/>
      <c r="AJ5" s="180"/>
      <c r="AK5" s="181" t="s">
        <v>348</v>
      </c>
    </row>
    <row r="6" spans="1:37" ht="125.25" customHeight="1">
      <c r="A6" s="176"/>
      <c r="B6" s="159" t="s">
        <v>329</v>
      </c>
      <c r="C6" s="159" t="s">
        <v>8</v>
      </c>
      <c r="D6" s="159" t="s">
        <v>68</v>
      </c>
      <c r="E6" s="159" t="s">
        <v>330</v>
      </c>
      <c r="F6" s="159">
        <v>1</v>
      </c>
      <c r="G6" s="159" t="s">
        <v>331</v>
      </c>
      <c r="H6" s="159">
        <v>1</v>
      </c>
      <c r="I6" s="159" t="s">
        <v>332</v>
      </c>
      <c r="J6" s="159">
        <v>1</v>
      </c>
      <c r="K6" s="159" t="s">
        <v>333</v>
      </c>
      <c r="L6" s="159">
        <v>1</v>
      </c>
      <c r="M6" s="159" t="s">
        <v>334</v>
      </c>
      <c r="N6" s="159">
        <v>1</v>
      </c>
      <c r="O6" s="159" t="s">
        <v>335</v>
      </c>
      <c r="P6" s="159">
        <v>5</v>
      </c>
      <c r="Q6" s="159" t="s">
        <v>336</v>
      </c>
      <c r="R6" s="159">
        <v>2</v>
      </c>
      <c r="S6" s="159" t="s">
        <v>337</v>
      </c>
      <c r="T6" s="159">
        <v>19</v>
      </c>
      <c r="U6" s="159" t="s">
        <v>338</v>
      </c>
      <c r="V6" s="159">
        <v>1</v>
      </c>
      <c r="W6" s="159" t="s">
        <v>339</v>
      </c>
      <c r="X6" s="159">
        <v>1</v>
      </c>
      <c r="Y6" s="159" t="s">
        <v>340</v>
      </c>
      <c r="Z6" s="159">
        <v>1</v>
      </c>
      <c r="AA6" s="159" t="s">
        <v>341</v>
      </c>
      <c r="AB6" s="159">
        <v>12</v>
      </c>
      <c r="AC6" s="177">
        <f>AD6</f>
        <v>0.564766081871345</v>
      </c>
      <c r="AD6" s="178">
        <f>(((F6/H6))+((J6/L6))+((N6/P6))+((R6/T6))+((V6/X6))+((Z6/AB6)))/6</f>
        <v>0.564766081871345</v>
      </c>
      <c r="AE6" s="159" t="s">
        <v>349</v>
      </c>
      <c r="AF6" s="159">
        <v>100</v>
      </c>
      <c r="AG6" s="179">
        <v>80</v>
      </c>
      <c r="AH6" s="180"/>
      <c r="AI6" s="180"/>
      <c r="AJ6" s="180"/>
      <c r="AK6" s="181" t="s">
        <v>350</v>
      </c>
    </row>
    <row r="7" spans="1:37" ht="78.75">
      <c r="A7" s="176"/>
      <c r="B7" s="159" t="s">
        <v>329</v>
      </c>
      <c r="C7" s="159" t="s">
        <v>8</v>
      </c>
      <c r="D7" s="159" t="s">
        <v>68</v>
      </c>
      <c r="E7" s="159" t="s">
        <v>330</v>
      </c>
      <c r="F7" s="159">
        <v>1</v>
      </c>
      <c r="G7" s="159" t="s">
        <v>331</v>
      </c>
      <c r="H7" s="159">
        <v>5</v>
      </c>
      <c r="I7" s="159" t="s">
        <v>332</v>
      </c>
      <c r="J7" s="159">
        <v>11</v>
      </c>
      <c r="K7" s="159" t="s">
        <v>333</v>
      </c>
      <c r="L7" s="159">
        <v>1</v>
      </c>
      <c r="M7" s="159" t="s">
        <v>334</v>
      </c>
      <c r="N7" s="159">
        <v>79</v>
      </c>
      <c r="O7" s="159" t="s">
        <v>335</v>
      </c>
      <c r="P7" s="159">
        <v>96</v>
      </c>
      <c r="Q7" s="159" t="s">
        <v>336</v>
      </c>
      <c r="R7" s="159">
        <v>35</v>
      </c>
      <c r="S7" s="159" t="s">
        <v>337</v>
      </c>
      <c r="T7" s="159">
        <v>18</v>
      </c>
      <c r="U7" s="159" t="s">
        <v>338</v>
      </c>
      <c r="V7" s="159">
        <v>1</v>
      </c>
      <c r="W7" s="159" t="s">
        <v>339</v>
      </c>
      <c r="X7" s="159">
        <v>1</v>
      </c>
      <c r="Y7" s="159" t="s">
        <v>340</v>
      </c>
      <c r="Z7" s="159">
        <v>16</v>
      </c>
      <c r="AA7" s="159" t="s">
        <v>341</v>
      </c>
      <c r="AB7" s="159">
        <v>1</v>
      </c>
      <c r="AC7" s="177">
        <f>AD7</f>
        <v>5.161226851851851</v>
      </c>
      <c r="AD7" s="178">
        <f>(((F7/H7))+((J7/L7))+((N7/P7))+((R7/T7))+((V7/X7))+((Z7/AB7)))/6</f>
        <v>5.161226851851851</v>
      </c>
      <c r="AE7" s="159" t="s">
        <v>351</v>
      </c>
      <c r="AF7" s="159">
        <v>100</v>
      </c>
      <c r="AG7" s="179">
        <v>80</v>
      </c>
      <c r="AH7" s="180"/>
      <c r="AI7" s="180"/>
      <c r="AJ7" s="180"/>
      <c r="AK7" s="181" t="s">
        <v>352</v>
      </c>
    </row>
    <row r="8" ht="11.25">
      <c r="AD8" s="185"/>
    </row>
    <row r="9" ht="11.25">
      <c r="AD9" s="185"/>
    </row>
    <row r="10" ht="11.25">
      <c r="AD10" s="185"/>
    </row>
    <row r="11" ht="11.25">
      <c r="AD11" s="185"/>
    </row>
    <row r="12" ht="11.25">
      <c r="AD12" s="185"/>
    </row>
    <row r="13" ht="11.25">
      <c r="AD13" s="185"/>
    </row>
    <row r="14" ht="11.25">
      <c r="AD14" s="185"/>
    </row>
    <row r="15" ht="11.25">
      <c r="AD15" s="185"/>
    </row>
    <row r="16" ht="11.25">
      <c r="AD16" s="185"/>
    </row>
    <row r="17" ht="11.25">
      <c r="AD17" s="185"/>
    </row>
    <row r="18" ht="11.25">
      <c r="AD18" s="185"/>
    </row>
    <row r="19" ht="11.25">
      <c r="AD19" s="185"/>
    </row>
    <row r="20" ht="11.25">
      <c r="AD20" s="185"/>
    </row>
    <row r="21" ht="11.25">
      <c r="AD21" s="185"/>
    </row>
    <row r="22" ht="11.25">
      <c r="AD22" s="185"/>
    </row>
    <row r="23" ht="11.25">
      <c r="AD23" s="185"/>
    </row>
    <row r="24" ht="11.25">
      <c r="AD24" s="185"/>
    </row>
  </sheetData>
  <sheetProtection/>
  <mergeCells count="23">
    <mergeCell ref="AC2:AD2"/>
    <mergeCell ref="A4:A7"/>
    <mergeCell ref="AN4:AQ4"/>
    <mergeCell ref="AF1:AF2"/>
    <mergeCell ref="AG1:AK1"/>
    <mergeCell ref="E2:F2"/>
    <mergeCell ref="G2:H2"/>
    <mergeCell ref="I2:J2"/>
    <mergeCell ref="K2:L2"/>
    <mergeCell ref="M2:N2"/>
    <mergeCell ref="O2:P2"/>
    <mergeCell ref="Q2:R2"/>
    <mergeCell ref="S2:T2"/>
    <mergeCell ref="A1:A2"/>
    <mergeCell ref="B1:B2"/>
    <mergeCell ref="C1:C2"/>
    <mergeCell ref="D1:D2"/>
    <mergeCell ref="E1:AC1"/>
    <mergeCell ref="AE1:AE2"/>
    <mergeCell ref="U2:V2"/>
    <mergeCell ref="W2:X2"/>
    <mergeCell ref="Y2:Z2"/>
    <mergeCell ref="AA2:AB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X24"/>
  <sheetViews>
    <sheetView zoomScalePageLayoutView="0" workbookViewId="0" topLeftCell="A1">
      <selection activeCell="S4" sqref="S4"/>
    </sheetView>
  </sheetViews>
  <sheetFormatPr defaultColWidth="55.7109375" defaultRowHeight="12.75"/>
  <cols>
    <col min="1" max="1" width="15.7109375" style="219" customWidth="1"/>
    <col min="2" max="2" width="13.421875" style="219" customWidth="1"/>
    <col min="3" max="3" width="7.421875" style="219" bestFit="1" customWidth="1"/>
    <col min="4" max="4" width="11.57421875" style="219" customWidth="1"/>
    <col min="5" max="5" width="10.28125" style="219" customWidth="1"/>
    <col min="6" max="6" width="5.28125" style="219" bestFit="1" customWidth="1"/>
    <col min="7" max="7" width="12.57421875" style="219" customWidth="1"/>
    <col min="8" max="8" width="5.28125" style="219" customWidth="1"/>
    <col min="9" max="9" width="10.8515625" style="219" customWidth="1"/>
    <col min="10" max="10" width="5.140625" style="219" customWidth="1"/>
    <col min="11" max="11" width="9.421875" style="219" customWidth="1"/>
    <col min="12" max="12" width="5.140625" style="219" bestFit="1" customWidth="1"/>
    <col min="13" max="13" width="8.8515625" style="220" hidden="1" customWidth="1"/>
    <col min="14" max="14" width="8.57421875" style="236" customWidth="1"/>
    <col min="15" max="15" width="8.140625" style="219" customWidth="1"/>
    <col min="16" max="16" width="8.57421875" style="219" customWidth="1"/>
    <col min="17" max="17" width="9.140625" style="219" bestFit="1" customWidth="1"/>
    <col min="18" max="18" width="8.421875" style="219" customWidth="1"/>
    <col min="19" max="19" width="8.28125" style="219" customWidth="1"/>
    <col min="20" max="20" width="10.421875" style="219" customWidth="1"/>
    <col min="21" max="21" width="80.140625" style="235" customWidth="1"/>
    <col min="22" max="23" width="0" style="219" hidden="1" customWidth="1"/>
    <col min="24" max="24" width="0" style="220" hidden="1" customWidth="1"/>
    <col min="25" max="16384" width="55.7109375" style="219" customWidth="1"/>
  </cols>
  <sheetData>
    <row r="1" spans="1:24" s="195" customFormat="1" ht="29.25" customHeight="1" thickBot="1">
      <c r="A1" s="186" t="s">
        <v>138</v>
      </c>
      <c r="B1" s="186" t="s">
        <v>139</v>
      </c>
      <c r="C1" s="186" t="s">
        <v>140</v>
      </c>
      <c r="D1" s="187" t="s">
        <v>141</v>
      </c>
      <c r="E1" s="188" t="s">
        <v>142</v>
      </c>
      <c r="F1" s="189"/>
      <c r="G1" s="189"/>
      <c r="H1" s="189"/>
      <c r="I1" s="189"/>
      <c r="J1" s="189"/>
      <c r="K1" s="189"/>
      <c r="L1" s="189"/>
      <c r="M1" s="190"/>
      <c r="N1" s="191"/>
      <c r="O1" s="186" t="s">
        <v>143</v>
      </c>
      <c r="P1" s="186" t="s">
        <v>164</v>
      </c>
      <c r="Q1" s="187" t="s">
        <v>144</v>
      </c>
      <c r="R1" s="192"/>
      <c r="S1" s="192"/>
      <c r="T1" s="193"/>
      <c r="U1" s="194" t="s">
        <v>165</v>
      </c>
      <c r="X1" s="196"/>
    </row>
    <row r="2" spans="1:24" s="195" customFormat="1" ht="11.25">
      <c r="A2" s="186"/>
      <c r="B2" s="186"/>
      <c r="C2" s="186"/>
      <c r="D2" s="186"/>
      <c r="E2" s="197" t="s">
        <v>145</v>
      </c>
      <c r="F2" s="198"/>
      <c r="G2" s="199" t="s">
        <v>146</v>
      </c>
      <c r="H2" s="198"/>
      <c r="I2" s="199" t="s">
        <v>318</v>
      </c>
      <c r="J2" s="198"/>
      <c r="K2" s="199" t="s">
        <v>319</v>
      </c>
      <c r="L2" s="198"/>
      <c r="M2" s="200" t="s">
        <v>147</v>
      </c>
      <c r="N2" s="201"/>
      <c r="O2" s="193"/>
      <c r="P2" s="186"/>
      <c r="Q2" s="186" t="s">
        <v>148</v>
      </c>
      <c r="R2" s="186" t="s">
        <v>353</v>
      </c>
      <c r="S2" s="186" t="s">
        <v>354</v>
      </c>
      <c r="T2" s="186" t="s">
        <v>355</v>
      </c>
      <c r="U2" s="202"/>
      <c r="W2" s="195" t="s">
        <v>356</v>
      </c>
      <c r="X2" s="196">
        <f>((F4-H4)/H4)*100</f>
        <v>115.47668179942221</v>
      </c>
    </row>
    <row r="3" spans="1:24" s="195" customFormat="1" ht="31.5" customHeight="1" thickBot="1">
      <c r="A3" s="186"/>
      <c r="B3" s="186"/>
      <c r="C3" s="186"/>
      <c r="D3" s="186"/>
      <c r="E3" s="203" t="s">
        <v>152</v>
      </c>
      <c r="F3" s="204" t="s">
        <v>153</v>
      </c>
      <c r="G3" s="205" t="s">
        <v>152</v>
      </c>
      <c r="H3" s="204" t="s">
        <v>153</v>
      </c>
      <c r="I3" s="205" t="s">
        <v>152</v>
      </c>
      <c r="J3" s="204" t="s">
        <v>153</v>
      </c>
      <c r="K3" s="205" t="s">
        <v>152</v>
      </c>
      <c r="L3" s="204" t="s">
        <v>153</v>
      </c>
      <c r="M3" s="206"/>
      <c r="N3" s="207"/>
      <c r="O3" s="193"/>
      <c r="P3" s="186"/>
      <c r="Q3" s="186"/>
      <c r="R3" s="186"/>
      <c r="S3" s="186"/>
      <c r="T3" s="186"/>
      <c r="U3" s="208"/>
      <c r="V3" s="195" t="s">
        <v>357</v>
      </c>
      <c r="W3" s="195" t="s">
        <v>358</v>
      </c>
      <c r="X3" s="196">
        <f>(F4-H4)/(H4*100)</f>
        <v>0.01154766817994222</v>
      </c>
    </row>
    <row r="4" spans="1:24" ht="247.5">
      <c r="A4" s="209" t="s">
        <v>359</v>
      </c>
      <c r="B4" s="209" t="s">
        <v>360</v>
      </c>
      <c r="C4" s="209" t="s">
        <v>8</v>
      </c>
      <c r="D4" s="209" t="s">
        <v>68</v>
      </c>
      <c r="E4" s="210" t="s">
        <v>361</v>
      </c>
      <c r="F4" s="210">
        <v>46989</v>
      </c>
      <c r="G4" s="210" t="s">
        <v>362</v>
      </c>
      <c r="H4" s="210">
        <v>21807</v>
      </c>
      <c r="I4" s="210"/>
      <c r="J4" s="210"/>
      <c r="K4" s="210"/>
      <c r="L4" s="211"/>
      <c r="M4" s="212">
        <f aca="true" t="shared" si="0" ref="M4:M9">N4</f>
        <v>115.47668179942221</v>
      </c>
      <c r="N4" s="213">
        <f>((F4-H4)/H4)*100</f>
        <v>115.47668179942221</v>
      </c>
      <c r="O4" s="214" t="s">
        <v>60</v>
      </c>
      <c r="P4" s="209" t="s">
        <v>363</v>
      </c>
      <c r="Q4" s="215">
        <v>1</v>
      </c>
      <c r="R4" s="216">
        <v>46898</v>
      </c>
      <c r="S4" s="216">
        <v>38512</v>
      </c>
      <c r="T4" s="216">
        <v>35178</v>
      </c>
      <c r="U4" s="217" t="s">
        <v>364</v>
      </c>
      <c r="V4" s="218" t="s">
        <v>365</v>
      </c>
      <c r="W4" s="219" t="s">
        <v>366</v>
      </c>
      <c r="X4" s="220">
        <f>(H4/F4)*100</f>
        <v>46.408733959011684</v>
      </c>
    </row>
    <row r="5" spans="1:23" ht="112.5">
      <c r="A5" s="209" t="s">
        <v>367</v>
      </c>
      <c r="B5" s="209" t="s">
        <v>360</v>
      </c>
      <c r="C5" s="209" t="s">
        <v>8</v>
      </c>
      <c r="D5" s="209" t="s">
        <v>68</v>
      </c>
      <c r="E5" s="209" t="s">
        <v>368</v>
      </c>
      <c r="F5" s="209">
        <v>113</v>
      </c>
      <c r="G5" s="209" t="s">
        <v>369</v>
      </c>
      <c r="H5" s="209">
        <v>92</v>
      </c>
      <c r="I5" s="209" t="s">
        <v>370</v>
      </c>
      <c r="J5" s="209">
        <v>12</v>
      </c>
      <c r="K5" s="209" t="s">
        <v>371</v>
      </c>
      <c r="L5" s="221">
        <v>6</v>
      </c>
      <c r="M5" s="222">
        <f t="shared" si="0"/>
        <v>1.382608695652174</v>
      </c>
      <c r="N5" s="223">
        <f>(0.8*(F5/H5))+(0.2*(J5/L5))</f>
        <v>1.382608695652174</v>
      </c>
      <c r="O5" s="214" t="s">
        <v>60</v>
      </c>
      <c r="P5" s="209" t="s">
        <v>372</v>
      </c>
      <c r="Q5" s="224">
        <v>100</v>
      </c>
      <c r="R5" s="225">
        <v>1.38</v>
      </c>
      <c r="S5" s="225">
        <v>1.38</v>
      </c>
      <c r="T5" s="225">
        <v>1.38</v>
      </c>
      <c r="U5" s="226" t="s">
        <v>373</v>
      </c>
      <c r="V5" s="218" t="s">
        <v>374</v>
      </c>
      <c r="W5" s="227" t="s">
        <v>374</v>
      </c>
    </row>
    <row r="6" spans="1:22" ht="78.75">
      <c r="A6" s="228" t="s">
        <v>375</v>
      </c>
      <c r="B6" s="209" t="s">
        <v>360</v>
      </c>
      <c r="C6" s="209" t="s">
        <v>8</v>
      </c>
      <c r="D6" s="209" t="s">
        <v>68</v>
      </c>
      <c r="E6" s="209" t="s">
        <v>376</v>
      </c>
      <c r="F6" s="209">
        <v>0</v>
      </c>
      <c r="G6" s="209" t="s">
        <v>377</v>
      </c>
      <c r="H6" s="209">
        <v>1</v>
      </c>
      <c r="I6" s="209"/>
      <c r="J6" s="209"/>
      <c r="K6" s="209"/>
      <c r="L6" s="221"/>
      <c r="M6" s="222">
        <f t="shared" si="0"/>
        <v>0</v>
      </c>
      <c r="N6" s="229">
        <f>(F6/H6)</f>
        <v>0</v>
      </c>
      <c r="O6" s="214" t="s">
        <v>291</v>
      </c>
      <c r="P6" s="215">
        <v>1</v>
      </c>
      <c r="Q6" s="224">
        <v>100</v>
      </c>
      <c r="R6" s="224"/>
      <c r="S6" s="224"/>
      <c r="T6" s="224"/>
      <c r="U6" s="226" t="s">
        <v>378</v>
      </c>
      <c r="V6" s="218" t="s">
        <v>379</v>
      </c>
    </row>
    <row r="7" spans="1:21" ht="78.75">
      <c r="A7" s="230"/>
      <c r="B7" s="209" t="s">
        <v>360</v>
      </c>
      <c r="C7" s="209" t="s">
        <v>8</v>
      </c>
      <c r="D7" s="209" t="s">
        <v>68</v>
      </c>
      <c r="E7" s="209" t="s">
        <v>376</v>
      </c>
      <c r="F7" s="209">
        <v>0</v>
      </c>
      <c r="G7" s="209" t="s">
        <v>377</v>
      </c>
      <c r="H7" s="209">
        <v>1</v>
      </c>
      <c r="I7" s="209"/>
      <c r="J7" s="209"/>
      <c r="K7" s="209"/>
      <c r="L7" s="221"/>
      <c r="M7" s="222">
        <f t="shared" si="0"/>
        <v>0</v>
      </c>
      <c r="N7" s="229">
        <f>(F7/H7)</f>
        <v>0</v>
      </c>
      <c r="O7" s="214" t="s">
        <v>293</v>
      </c>
      <c r="P7" s="215">
        <v>1</v>
      </c>
      <c r="Q7" s="224">
        <v>100</v>
      </c>
      <c r="R7" s="224"/>
      <c r="S7" s="224"/>
      <c r="T7" s="224"/>
      <c r="U7" s="226" t="s">
        <v>380</v>
      </c>
    </row>
    <row r="8" spans="1:21" ht="78.75">
      <c r="A8" s="230"/>
      <c r="B8" s="209" t="s">
        <v>360</v>
      </c>
      <c r="C8" s="209" t="s">
        <v>8</v>
      </c>
      <c r="D8" s="209" t="s">
        <v>68</v>
      </c>
      <c r="E8" s="209" t="s">
        <v>376</v>
      </c>
      <c r="F8" s="209">
        <v>0</v>
      </c>
      <c r="G8" s="209" t="s">
        <v>377</v>
      </c>
      <c r="H8" s="209">
        <v>1</v>
      </c>
      <c r="I8" s="209"/>
      <c r="J8" s="209"/>
      <c r="K8" s="209"/>
      <c r="L8" s="221"/>
      <c r="M8" s="222">
        <f t="shared" si="0"/>
        <v>0</v>
      </c>
      <c r="N8" s="229">
        <f>(F8/H8)</f>
        <v>0</v>
      </c>
      <c r="O8" s="214" t="s">
        <v>295</v>
      </c>
      <c r="P8" s="215">
        <v>1</v>
      </c>
      <c r="Q8" s="224">
        <v>100</v>
      </c>
      <c r="R8" s="224"/>
      <c r="S8" s="224"/>
      <c r="T8" s="224"/>
      <c r="U8" s="226" t="s">
        <v>381</v>
      </c>
    </row>
    <row r="9" spans="1:21" ht="79.5" thickBot="1">
      <c r="A9" s="231"/>
      <c r="B9" s="209" t="s">
        <v>360</v>
      </c>
      <c r="C9" s="209" t="s">
        <v>8</v>
      </c>
      <c r="D9" s="209" t="s">
        <v>68</v>
      </c>
      <c r="E9" s="209" t="s">
        <v>376</v>
      </c>
      <c r="F9" s="209">
        <v>1</v>
      </c>
      <c r="G9" s="209" t="s">
        <v>377</v>
      </c>
      <c r="H9" s="209">
        <v>1</v>
      </c>
      <c r="I9" s="209"/>
      <c r="J9" s="209"/>
      <c r="K9" s="209"/>
      <c r="L9" s="221"/>
      <c r="M9" s="232">
        <f t="shared" si="0"/>
        <v>1</v>
      </c>
      <c r="N9" s="233">
        <f>(F9/H9)</f>
        <v>1</v>
      </c>
      <c r="O9" s="214" t="s">
        <v>297</v>
      </c>
      <c r="P9" s="215">
        <v>1</v>
      </c>
      <c r="Q9" s="224">
        <v>100</v>
      </c>
      <c r="R9" s="224"/>
      <c r="S9" s="224"/>
      <c r="T9" s="224"/>
      <c r="U9" s="226" t="s">
        <v>382</v>
      </c>
    </row>
    <row r="10" ht="11.25">
      <c r="N10" s="234"/>
    </row>
    <row r="11" ht="11.25">
      <c r="N11" s="234"/>
    </row>
    <row r="12" ht="11.25">
      <c r="N12" s="234"/>
    </row>
    <row r="13" ht="11.25">
      <c r="N13" s="234"/>
    </row>
    <row r="14" ht="11.25">
      <c r="N14" s="234"/>
    </row>
    <row r="15" ht="11.25">
      <c r="N15" s="234"/>
    </row>
    <row r="16" ht="11.25">
      <c r="N16" s="234"/>
    </row>
    <row r="17" ht="11.25">
      <c r="N17" s="234"/>
    </row>
    <row r="18" ht="11.25">
      <c r="N18" s="234"/>
    </row>
    <row r="19" ht="11.25">
      <c r="N19" s="234"/>
    </row>
    <row r="20" ht="11.25">
      <c r="N20" s="234"/>
    </row>
    <row r="21" ht="11.25">
      <c r="N21" s="234"/>
    </row>
    <row r="22" ht="11.25">
      <c r="N22" s="234"/>
    </row>
    <row r="23" ht="11.25">
      <c r="N23" s="234"/>
    </row>
    <row r="24" ht="11.25">
      <c r="N24" s="234"/>
    </row>
  </sheetData>
  <sheetProtection/>
  <mergeCells count="19">
    <mergeCell ref="S2:S3"/>
    <mergeCell ref="T2:T3"/>
    <mergeCell ref="A6:A9"/>
    <mergeCell ref="P1:P3"/>
    <mergeCell ref="Q1:T1"/>
    <mergeCell ref="U1:U3"/>
    <mergeCell ref="E2:F2"/>
    <mergeCell ref="G2:H2"/>
    <mergeCell ref="I2:J2"/>
    <mergeCell ref="K2:L2"/>
    <mergeCell ref="M2:N3"/>
    <mergeCell ref="Q2:Q3"/>
    <mergeCell ref="R2:R3"/>
    <mergeCell ref="A1:A3"/>
    <mergeCell ref="B1:B3"/>
    <mergeCell ref="C1:C3"/>
    <mergeCell ref="D1:D3"/>
    <mergeCell ref="E1:M1"/>
    <mergeCell ref="O1:O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25"/>
  <sheetViews>
    <sheetView zoomScalePageLayoutView="0" workbookViewId="0" topLeftCell="A1">
      <selection activeCell="G5" sqref="G5"/>
    </sheetView>
  </sheetViews>
  <sheetFormatPr defaultColWidth="11.421875" defaultRowHeight="12.75"/>
  <cols>
    <col min="1" max="1" width="17.7109375" style="238" bestFit="1" customWidth="1"/>
    <col min="2" max="3" width="17.7109375" style="238" customWidth="1"/>
    <col min="4" max="4" width="21.421875" style="238" bestFit="1" customWidth="1"/>
    <col min="5" max="7" width="21.421875" style="238" customWidth="1"/>
    <col min="8" max="9" width="22.140625" style="238" customWidth="1"/>
    <col min="10" max="10" width="9.140625" style="238" customWidth="1"/>
    <col min="11" max="13" width="11.421875" style="238" customWidth="1"/>
    <col min="14" max="14" width="42.00390625" style="238" customWidth="1"/>
    <col min="15" max="16384" width="11.421875" style="238" customWidth="1"/>
  </cols>
  <sheetData>
    <row r="1" spans="1:14" ht="31.5" customHeight="1" thickBot="1">
      <c r="A1" s="55" t="s">
        <v>138</v>
      </c>
      <c r="B1" s="56" t="s">
        <v>139</v>
      </c>
      <c r="C1" s="56" t="s">
        <v>140</v>
      </c>
      <c r="D1" s="55" t="s">
        <v>141</v>
      </c>
      <c r="E1" s="57" t="s">
        <v>142</v>
      </c>
      <c r="F1" s="58"/>
      <c r="G1" s="58"/>
      <c r="H1" s="58"/>
      <c r="I1" s="58"/>
      <c r="J1" s="59"/>
      <c r="K1" s="55" t="s">
        <v>143</v>
      </c>
      <c r="L1" s="237"/>
      <c r="M1" s="60" t="s">
        <v>144</v>
      </c>
      <c r="N1" s="62"/>
    </row>
    <row r="2" spans="1:14" ht="24.75" thickBot="1">
      <c r="A2" s="63"/>
      <c r="B2" s="64"/>
      <c r="C2" s="64"/>
      <c r="D2" s="63"/>
      <c r="E2" s="60" t="s">
        <v>145</v>
      </c>
      <c r="F2" s="62"/>
      <c r="G2" s="60" t="s">
        <v>146</v>
      </c>
      <c r="H2" s="62"/>
      <c r="I2" s="60" t="s">
        <v>147</v>
      </c>
      <c r="J2" s="62"/>
      <c r="K2" s="63"/>
      <c r="L2" s="66" t="s">
        <v>193</v>
      </c>
      <c r="M2" s="66" t="s">
        <v>148</v>
      </c>
      <c r="N2" s="66" t="s">
        <v>165</v>
      </c>
    </row>
    <row r="3" spans="1:14" ht="12">
      <c r="A3" s="67"/>
      <c r="B3" s="67"/>
      <c r="C3" s="67"/>
      <c r="D3" s="67"/>
      <c r="E3" s="68" t="s">
        <v>166</v>
      </c>
      <c r="F3" s="68" t="s">
        <v>153</v>
      </c>
      <c r="G3" s="68" t="s">
        <v>166</v>
      </c>
      <c r="H3" s="68" t="s">
        <v>153</v>
      </c>
      <c r="I3" s="67"/>
      <c r="J3" s="67"/>
      <c r="K3" s="67"/>
      <c r="L3" s="67"/>
      <c r="M3" s="67"/>
      <c r="N3" s="67"/>
    </row>
    <row r="4" spans="1:14" ht="252">
      <c r="A4" s="239" t="s">
        <v>383</v>
      </c>
      <c r="B4" s="239" t="s">
        <v>384</v>
      </c>
      <c r="C4" s="239" t="s">
        <v>8</v>
      </c>
      <c r="D4" s="239" t="s">
        <v>68</v>
      </c>
      <c r="E4" s="239" t="s">
        <v>385</v>
      </c>
      <c r="F4" s="239">
        <v>75</v>
      </c>
      <c r="G4" s="239" t="s">
        <v>386</v>
      </c>
      <c r="H4" s="239">
        <v>98</v>
      </c>
      <c r="I4" s="240">
        <f>J4</f>
        <v>0.7653061224489796</v>
      </c>
      <c r="J4" s="241">
        <f>(F4/H4)*100%</f>
        <v>0.7653061224489796</v>
      </c>
      <c r="K4" s="239" t="s">
        <v>54</v>
      </c>
      <c r="L4" s="239">
        <v>80</v>
      </c>
      <c r="M4" s="242">
        <v>100</v>
      </c>
      <c r="N4" s="243" t="s">
        <v>387</v>
      </c>
    </row>
    <row r="5" spans="1:14" ht="168">
      <c r="A5" s="239" t="s">
        <v>388</v>
      </c>
      <c r="B5" s="239" t="s">
        <v>384</v>
      </c>
      <c r="C5" s="239" t="s">
        <v>8</v>
      </c>
      <c r="D5" s="239" t="s">
        <v>68</v>
      </c>
      <c r="E5" s="239" t="s">
        <v>389</v>
      </c>
      <c r="F5" s="239">
        <v>16</v>
      </c>
      <c r="G5" s="239" t="s">
        <v>390</v>
      </c>
      <c r="H5" s="239">
        <v>17</v>
      </c>
      <c r="I5" s="240">
        <f>J5</f>
        <v>0.9411764705882353</v>
      </c>
      <c r="J5" s="241">
        <f>(F5/H5)</f>
        <v>0.9411764705882353</v>
      </c>
      <c r="K5" s="239" t="s">
        <v>54</v>
      </c>
      <c r="L5" s="239"/>
      <c r="M5" s="242">
        <v>100</v>
      </c>
      <c r="N5" s="243" t="s">
        <v>391</v>
      </c>
    </row>
    <row r="6" spans="1:14" ht="252">
      <c r="A6" s="239" t="s">
        <v>392</v>
      </c>
      <c r="B6" s="239" t="s">
        <v>384</v>
      </c>
      <c r="C6" s="239" t="s">
        <v>8</v>
      </c>
      <c r="D6" s="239" t="s">
        <v>68</v>
      </c>
      <c r="E6" s="239" t="s">
        <v>393</v>
      </c>
      <c r="F6" s="239">
        <v>501</v>
      </c>
      <c r="G6" s="239" t="s">
        <v>394</v>
      </c>
      <c r="H6" s="239">
        <v>557</v>
      </c>
      <c r="I6" s="240">
        <f>J6</f>
        <v>0.8994614003590664</v>
      </c>
      <c r="J6" s="241">
        <f>(F6/H6)</f>
        <v>0.8994614003590664</v>
      </c>
      <c r="K6" s="239" t="s">
        <v>54</v>
      </c>
      <c r="L6" s="239"/>
      <c r="M6" s="242">
        <v>100</v>
      </c>
      <c r="N6" s="243" t="s">
        <v>387</v>
      </c>
    </row>
    <row r="7" spans="1:14" ht="72">
      <c r="A7" s="239" t="s">
        <v>395</v>
      </c>
      <c r="B7" s="239" t="s">
        <v>384</v>
      </c>
      <c r="C7" s="239" t="s">
        <v>8</v>
      </c>
      <c r="D7" s="239" t="s">
        <v>229</v>
      </c>
      <c r="E7" s="239" t="s">
        <v>396</v>
      </c>
      <c r="F7" s="244">
        <v>100</v>
      </c>
      <c r="G7" s="239" t="s">
        <v>397</v>
      </c>
      <c r="H7" s="244">
        <v>100</v>
      </c>
      <c r="I7" s="240">
        <f>J7</f>
        <v>1</v>
      </c>
      <c r="J7" s="241">
        <f>(F7/H7)</f>
        <v>1</v>
      </c>
      <c r="K7" s="242" t="s">
        <v>60</v>
      </c>
      <c r="L7" s="242"/>
      <c r="M7" s="242">
        <v>45</v>
      </c>
      <c r="N7" s="245" t="s">
        <v>398</v>
      </c>
    </row>
    <row r="8" ht="12">
      <c r="J8" s="246"/>
    </row>
    <row r="9" ht="12">
      <c r="J9" s="246"/>
    </row>
    <row r="10" ht="12">
      <c r="J10" s="246"/>
    </row>
    <row r="11" ht="12">
      <c r="J11" s="246"/>
    </row>
    <row r="12" ht="12">
      <c r="J12" s="246"/>
    </row>
    <row r="13" ht="12">
      <c r="J13" s="246"/>
    </row>
    <row r="14" ht="12">
      <c r="J14" s="246"/>
    </row>
    <row r="15" ht="12">
      <c r="J15" s="246"/>
    </row>
    <row r="16" ht="12">
      <c r="J16" s="246"/>
    </row>
    <row r="17" ht="12">
      <c r="J17" s="246"/>
    </row>
    <row r="18" ht="12">
      <c r="J18" s="246"/>
    </row>
    <row r="19" ht="12">
      <c r="J19" s="246"/>
    </row>
    <row r="20" ht="12">
      <c r="J20" s="246"/>
    </row>
    <row r="21" ht="12">
      <c r="J21" s="246"/>
    </row>
    <row r="22" ht="12">
      <c r="J22" s="246"/>
    </row>
    <row r="23" ht="12">
      <c r="J23" s="246"/>
    </row>
    <row r="24" ht="12">
      <c r="J24" s="246"/>
    </row>
    <row r="25" ht="12">
      <c r="J25" s="246"/>
    </row>
  </sheetData>
  <sheetProtection/>
  <mergeCells count="10">
    <mergeCell ref="M1:N1"/>
    <mergeCell ref="E2:F2"/>
    <mergeCell ref="G2:H2"/>
    <mergeCell ref="I2:J2"/>
    <mergeCell ref="A1:A2"/>
    <mergeCell ref="B1:B2"/>
    <mergeCell ref="C1:C2"/>
    <mergeCell ref="D1:D2"/>
    <mergeCell ref="E1:I1"/>
    <mergeCell ref="K1:K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P6"/>
  <sheetViews>
    <sheetView zoomScalePageLayoutView="0" workbookViewId="0" topLeftCell="A1">
      <selection activeCell="D22" sqref="D22"/>
    </sheetView>
  </sheetViews>
  <sheetFormatPr defaultColWidth="11.421875" defaultRowHeight="12.75"/>
  <cols>
    <col min="1" max="1" width="45.7109375" style="113" bestFit="1" customWidth="1"/>
    <col min="2" max="2" width="33.8515625" style="0" bestFit="1" customWidth="1"/>
    <col min="3" max="3" width="9.28125" style="0" bestFit="1" customWidth="1"/>
    <col min="4" max="4" width="22.140625" style="0" bestFit="1" customWidth="1"/>
    <col min="5" max="5" width="45.7109375" style="0" bestFit="1" customWidth="1"/>
    <col min="6" max="6" width="28.7109375" style="0" customWidth="1"/>
    <col min="7" max="7" width="36.7109375" style="0" customWidth="1"/>
    <col min="8" max="10" width="30.28125" style="0" customWidth="1"/>
    <col min="11" max="11" width="21.57421875" style="0" bestFit="1" customWidth="1"/>
    <col min="12" max="12" width="17.140625" style="114" bestFit="1" customWidth="1"/>
    <col min="13" max="13" width="20.8515625" style="114" bestFit="1" customWidth="1"/>
    <col min="14" max="14" width="24.28125" style="114" bestFit="1" customWidth="1"/>
    <col min="15" max="15" width="28.7109375" style="115" bestFit="1" customWidth="1"/>
    <col min="16" max="16" width="45.7109375" style="0" bestFit="1" customWidth="1"/>
  </cols>
  <sheetData>
    <row r="1" spans="1:16" s="92" customFormat="1" ht="13.5" thickBot="1">
      <c r="A1" s="88" t="s">
        <v>138</v>
      </c>
      <c r="B1" s="55" t="s">
        <v>139</v>
      </c>
      <c r="C1" s="55" t="s">
        <v>140</v>
      </c>
      <c r="D1" s="55" t="s">
        <v>141</v>
      </c>
      <c r="E1" s="57" t="s">
        <v>145</v>
      </c>
      <c r="F1" s="89"/>
      <c r="G1" s="57" t="s">
        <v>146</v>
      </c>
      <c r="H1" s="89"/>
      <c r="I1" s="90" t="s">
        <v>147</v>
      </c>
      <c r="J1" s="91"/>
      <c r="K1" s="89" t="s">
        <v>143</v>
      </c>
      <c r="L1" s="60" t="s">
        <v>144</v>
      </c>
      <c r="M1" s="61"/>
      <c r="N1" s="61"/>
      <c r="O1" s="61"/>
      <c r="P1" s="62"/>
    </row>
    <row r="2" spans="1:16" s="92" customFormat="1" ht="13.5" thickBot="1">
      <c r="A2" s="93"/>
      <c r="B2" s="94"/>
      <c r="C2" s="94"/>
      <c r="D2" s="94"/>
      <c r="E2" s="95"/>
      <c r="F2" s="65"/>
      <c r="G2" s="95"/>
      <c r="H2" s="65"/>
      <c r="I2" s="96"/>
      <c r="J2" s="97"/>
      <c r="K2" s="98"/>
      <c r="L2" s="55" t="s">
        <v>148</v>
      </c>
      <c r="M2" s="55" t="s">
        <v>149</v>
      </c>
      <c r="N2" s="57" t="s">
        <v>150</v>
      </c>
      <c r="O2" s="58" t="s">
        <v>151</v>
      </c>
      <c r="P2" s="58" t="s">
        <v>165</v>
      </c>
    </row>
    <row r="3" spans="1:16" s="92" customFormat="1" ht="12.75">
      <c r="A3" s="99"/>
      <c r="B3" s="100"/>
      <c r="C3" s="100"/>
      <c r="D3" s="100"/>
      <c r="E3" s="68" t="s">
        <v>166</v>
      </c>
      <c r="F3" s="68" t="s">
        <v>192</v>
      </c>
      <c r="G3" s="68" t="s">
        <v>166</v>
      </c>
      <c r="H3" s="68" t="s">
        <v>192</v>
      </c>
      <c r="I3" s="90" t="s">
        <v>147</v>
      </c>
      <c r="J3" s="68" t="s">
        <v>193</v>
      </c>
      <c r="K3" s="101"/>
      <c r="L3" s="100"/>
      <c r="M3" s="100"/>
      <c r="N3" s="102"/>
      <c r="O3" s="103"/>
      <c r="P3" s="103"/>
    </row>
    <row r="4" spans="1:16" s="107" customFormat="1" ht="51">
      <c r="A4" s="104" t="s">
        <v>399</v>
      </c>
      <c r="B4" s="105" t="s">
        <v>400</v>
      </c>
      <c r="C4" s="105" t="s">
        <v>8</v>
      </c>
      <c r="D4" s="105" t="s">
        <v>68</v>
      </c>
      <c r="E4" s="247" t="s">
        <v>401</v>
      </c>
      <c r="F4" s="105">
        <v>36</v>
      </c>
      <c r="G4" s="247" t="s">
        <v>402</v>
      </c>
      <c r="H4" s="105">
        <v>11</v>
      </c>
      <c r="I4" s="248">
        <v>1</v>
      </c>
      <c r="J4" s="105">
        <v>70</v>
      </c>
      <c r="K4" s="105" t="s">
        <v>403</v>
      </c>
      <c r="L4" s="105" t="s">
        <v>198</v>
      </c>
      <c r="M4" s="105">
        <v>100</v>
      </c>
      <c r="N4" s="105">
        <v>100</v>
      </c>
      <c r="O4" s="105">
        <v>100</v>
      </c>
      <c r="P4" s="106" t="s">
        <v>404</v>
      </c>
    </row>
    <row r="5" spans="1:16" s="107" customFormat="1" ht="38.25">
      <c r="A5" s="104" t="s">
        <v>405</v>
      </c>
      <c r="B5" s="105" t="s">
        <v>400</v>
      </c>
      <c r="C5" s="105" t="s">
        <v>8</v>
      </c>
      <c r="D5" s="105" t="s">
        <v>68</v>
      </c>
      <c r="E5" s="247" t="s">
        <v>406</v>
      </c>
      <c r="F5" s="105">
        <v>1</v>
      </c>
      <c r="G5" s="247" t="s">
        <v>407</v>
      </c>
      <c r="H5" s="105">
        <v>17</v>
      </c>
      <c r="I5" s="248">
        <v>0.17</v>
      </c>
      <c r="J5" s="105">
        <v>70</v>
      </c>
      <c r="K5" s="105" t="s">
        <v>403</v>
      </c>
      <c r="L5" s="105">
        <v>70</v>
      </c>
      <c r="M5" s="105">
        <v>43</v>
      </c>
      <c r="N5" s="105">
        <v>36</v>
      </c>
      <c r="O5" s="105"/>
      <c r="P5" s="106" t="s">
        <v>408</v>
      </c>
    </row>
    <row r="6" spans="1:16" s="107" customFormat="1" ht="38.25">
      <c r="A6" s="104" t="s">
        <v>409</v>
      </c>
      <c r="B6" s="105" t="s">
        <v>400</v>
      </c>
      <c r="C6" s="105" t="s">
        <v>8</v>
      </c>
      <c r="D6" s="105" t="s">
        <v>68</v>
      </c>
      <c r="E6" s="105" t="s">
        <v>409</v>
      </c>
      <c r="F6" s="105">
        <v>37008076</v>
      </c>
      <c r="G6" s="249" t="s">
        <v>410</v>
      </c>
      <c r="H6" s="105">
        <v>100000000</v>
      </c>
      <c r="I6" s="248">
        <v>0.37</v>
      </c>
      <c r="J6" s="105">
        <v>70</v>
      </c>
      <c r="K6" s="105" t="s">
        <v>403</v>
      </c>
      <c r="L6" s="105" t="s">
        <v>198</v>
      </c>
      <c r="M6" s="248">
        <v>0.02</v>
      </c>
      <c r="N6" s="105">
        <v>10</v>
      </c>
      <c r="O6" s="105"/>
      <c r="P6" s="106" t="s">
        <v>411</v>
      </c>
    </row>
  </sheetData>
  <sheetProtection/>
  <mergeCells count="13">
    <mergeCell ref="K1:K3"/>
    <mergeCell ref="L1:P1"/>
    <mergeCell ref="L2:L3"/>
    <mergeCell ref="M2:M3"/>
    <mergeCell ref="N2:N3"/>
    <mergeCell ref="O2:O3"/>
    <mergeCell ref="P2:P3"/>
    <mergeCell ref="A1:A3"/>
    <mergeCell ref="B1:B3"/>
    <mergeCell ref="C1:C3"/>
    <mergeCell ref="D1:D3"/>
    <mergeCell ref="E1:F2"/>
    <mergeCell ref="G1:H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P6"/>
  <sheetViews>
    <sheetView zoomScalePageLayoutView="0" workbookViewId="0" topLeftCell="A1">
      <selection activeCell="E14" sqref="E14"/>
    </sheetView>
  </sheetViews>
  <sheetFormatPr defaultColWidth="11.421875" defaultRowHeight="12.75"/>
  <cols>
    <col min="1" max="1" width="45.7109375" style="113" bestFit="1" customWidth="1"/>
    <col min="2" max="2" width="33.8515625" style="0" bestFit="1" customWidth="1"/>
    <col min="3" max="3" width="9.28125" style="0" bestFit="1" customWidth="1"/>
    <col min="4" max="4" width="22.140625" style="0" bestFit="1" customWidth="1"/>
    <col min="5" max="5" width="45.7109375" style="0" bestFit="1" customWidth="1"/>
    <col min="6" max="6" width="28.7109375" style="0" customWidth="1"/>
    <col min="7" max="7" width="36.7109375" style="0" customWidth="1"/>
    <col min="8" max="10" width="30.28125" style="0" customWidth="1"/>
    <col min="11" max="11" width="21.57421875" style="0" bestFit="1" customWidth="1"/>
    <col min="12" max="12" width="17.140625" style="114" bestFit="1" customWidth="1"/>
    <col min="13" max="13" width="20.8515625" style="114" bestFit="1" customWidth="1"/>
    <col min="14" max="14" width="24.28125" style="114" bestFit="1" customWidth="1"/>
    <col min="15" max="15" width="28.7109375" style="115" bestFit="1" customWidth="1"/>
    <col min="16" max="16" width="45.7109375" style="0" bestFit="1" customWidth="1"/>
  </cols>
  <sheetData>
    <row r="1" spans="1:16" s="92" customFormat="1" ht="13.5" thickBot="1">
      <c r="A1" s="88" t="s">
        <v>138</v>
      </c>
      <c r="B1" s="55" t="s">
        <v>139</v>
      </c>
      <c r="C1" s="55" t="s">
        <v>140</v>
      </c>
      <c r="D1" s="55" t="s">
        <v>141</v>
      </c>
      <c r="E1" s="57" t="s">
        <v>145</v>
      </c>
      <c r="F1" s="89"/>
      <c r="G1" s="57" t="s">
        <v>146</v>
      </c>
      <c r="H1" s="89"/>
      <c r="I1" s="90" t="s">
        <v>147</v>
      </c>
      <c r="J1" s="91"/>
      <c r="K1" s="89" t="s">
        <v>143</v>
      </c>
      <c r="L1" s="60" t="s">
        <v>144</v>
      </c>
      <c r="M1" s="61"/>
      <c r="N1" s="61"/>
      <c r="O1" s="61"/>
      <c r="P1" s="62"/>
    </row>
    <row r="2" spans="1:16" s="92" customFormat="1" ht="13.5" thickBot="1">
      <c r="A2" s="93"/>
      <c r="B2" s="94"/>
      <c r="C2" s="94"/>
      <c r="D2" s="94"/>
      <c r="E2" s="95"/>
      <c r="F2" s="65"/>
      <c r="G2" s="95"/>
      <c r="H2" s="65"/>
      <c r="I2" s="96"/>
      <c r="J2" s="97"/>
      <c r="K2" s="98"/>
      <c r="L2" s="55" t="s">
        <v>148</v>
      </c>
      <c r="M2" s="55" t="s">
        <v>149</v>
      </c>
      <c r="N2" s="57" t="s">
        <v>150</v>
      </c>
      <c r="O2" s="58" t="s">
        <v>151</v>
      </c>
      <c r="P2" s="58" t="s">
        <v>165</v>
      </c>
    </row>
    <row r="3" spans="1:16" s="92" customFormat="1" ht="12.75">
      <c r="A3" s="99"/>
      <c r="B3" s="100"/>
      <c r="C3" s="100"/>
      <c r="D3" s="100"/>
      <c r="E3" s="68" t="s">
        <v>166</v>
      </c>
      <c r="F3" s="68" t="s">
        <v>192</v>
      </c>
      <c r="G3" s="68" t="s">
        <v>166</v>
      </c>
      <c r="H3" s="68" t="s">
        <v>192</v>
      </c>
      <c r="I3" s="90" t="s">
        <v>147</v>
      </c>
      <c r="J3" s="68" t="s">
        <v>193</v>
      </c>
      <c r="K3" s="101"/>
      <c r="L3" s="100"/>
      <c r="M3" s="100"/>
      <c r="N3" s="102"/>
      <c r="O3" s="103"/>
      <c r="P3" s="103"/>
    </row>
    <row r="4" spans="1:16" s="107" customFormat="1" ht="63.75">
      <c r="A4" s="104" t="s">
        <v>399</v>
      </c>
      <c r="B4" s="105" t="s">
        <v>400</v>
      </c>
      <c r="C4" s="105" t="s">
        <v>8</v>
      </c>
      <c r="D4" s="105" t="s">
        <v>68</v>
      </c>
      <c r="E4" s="247" t="s">
        <v>401</v>
      </c>
      <c r="F4" s="105">
        <v>16</v>
      </c>
      <c r="G4" s="247" t="s">
        <v>402</v>
      </c>
      <c r="H4" s="105">
        <v>16</v>
      </c>
      <c r="I4" s="105">
        <v>100</v>
      </c>
      <c r="J4" s="105">
        <v>70</v>
      </c>
      <c r="K4" s="105" t="s">
        <v>403</v>
      </c>
      <c r="L4" s="105">
        <v>70</v>
      </c>
      <c r="M4" s="105">
        <v>100</v>
      </c>
      <c r="N4" s="105">
        <v>100</v>
      </c>
      <c r="O4" s="105">
        <v>100</v>
      </c>
      <c r="P4" s="106" t="s">
        <v>412</v>
      </c>
    </row>
    <row r="5" spans="1:16" s="107" customFormat="1" ht="51">
      <c r="A5" s="104" t="s">
        <v>405</v>
      </c>
      <c r="B5" s="105" t="s">
        <v>400</v>
      </c>
      <c r="C5" s="105" t="s">
        <v>8</v>
      </c>
      <c r="D5" s="105" t="s">
        <v>68</v>
      </c>
      <c r="E5" s="247" t="s">
        <v>406</v>
      </c>
      <c r="F5" s="105">
        <v>3</v>
      </c>
      <c r="G5" s="247" t="s">
        <v>407</v>
      </c>
      <c r="H5" s="105">
        <v>12</v>
      </c>
      <c r="I5" s="248">
        <v>0.25</v>
      </c>
      <c r="J5" s="105">
        <v>70</v>
      </c>
      <c r="K5" s="105" t="s">
        <v>403</v>
      </c>
      <c r="L5" s="105">
        <v>70</v>
      </c>
      <c r="M5" s="248">
        <v>0.36</v>
      </c>
      <c r="N5" s="248">
        <v>0.43</v>
      </c>
      <c r="O5" s="105"/>
      <c r="P5" s="106" t="s">
        <v>413</v>
      </c>
    </row>
    <row r="6" spans="1:16" s="107" customFormat="1" ht="38.25">
      <c r="A6" s="104" t="s">
        <v>409</v>
      </c>
      <c r="B6" s="105" t="s">
        <v>400</v>
      </c>
      <c r="C6" s="105" t="s">
        <v>8</v>
      </c>
      <c r="D6" s="105" t="s">
        <v>68</v>
      </c>
      <c r="E6" s="105" t="s">
        <v>409</v>
      </c>
      <c r="F6" s="105">
        <v>369474627</v>
      </c>
      <c r="G6" s="249" t="s">
        <v>410</v>
      </c>
      <c r="H6" s="105">
        <v>2000000</v>
      </c>
      <c r="I6" s="248">
        <v>0.24</v>
      </c>
      <c r="J6" s="105">
        <v>70</v>
      </c>
      <c r="K6" s="105" t="s">
        <v>403</v>
      </c>
      <c r="L6" s="105">
        <v>70</v>
      </c>
      <c r="M6" s="248">
        <v>0.37</v>
      </c>
      <c r="N6" s="248">
        <v>0.02</v>
      </c>
      <c r="O6" s="105">
        <v>10</v>
      </c>
      <c r="P6" s="106" t="s">
        <v>414</v>
      </c>
    </row>
  </sheetData>
  <sheetProtection/>
  <mergeCells count="13">
    <mergeCell ref="K1:K3"/>
    <mergeCell ref="L1:P1"/>
    <mergeCell ref="L2:L3"/>
    <mergeCell ref="M2:M3"/>
    <mergeCell ref="N2:N3"/>
    <mergeCell ref="O2:O3"/>
    <mergeCell ref="P2:P3"/>
    <mergeCell ref="A1:A3"/>
    <mergeCell ref="B1:B3"/>
    <mergeCell ref="C1:C3"/>
    <mergeCell ref="D1:D3"/>
    <mergeCell ref="E1:F2"/>
    <mergeCell ref="G1:H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5"/>
  <sheetViews>
    <sheetView zoomScalePageLayoutView="0" workbookViewId="0" topLeftCell="A1">
      <selection activeCell="E9" sqref="E9"/>
    </sheetView>
  </sheetViews>
  <sheetFormatPr defaultColWidth="11.421875" defaultRowHeight="12.75"/>
  <cols>
    <col min="1" max="2" width="46.28125" style="0" bestFit="1" customWidth="1"/>
    <col min="3" max="3" width="8.7109375" style="0" bestFit="1" customWidth="1"/>
    <col min="4" max="4" width="21.00390625" style="0" bestFit="1" customWidth="1"/>
    <col min="5" max="5" width="60.57421875" style="0" customWidth="1"/>
    <col min="6" max="6" width="16.28125" style="0" customWidth="1"/>
    <col min="7" max="7" width="16.140625" style="0" bestFit="1" customWidth="1"/>
    <col min="8" max="8" width="19.28125" style="0" bestFit="1" customWidth="1"/>
    <col min="9" max="9" width="22.140625" style="0" bestFit="1" customWidth="1"/>
    <col min="10" max="10" width="25.8515625" style="0" bestFit="1" customWidth="1"/>
    <col min="11" max="11" width="83.421875" style="0" customWidth="1"/>
  </cols>
  <sheetData>
    <row r="1" spans="1:11" s="92" customFormat="1" ht="14.25" customHeight="1">
      <c r="A1" s="250" t="s">
        <v>138</v>
      </c>
      <c r="B1" s="250" t="s">
        <v>139</v>
      </c>
      <c r="C1" s="250" t="s">
        <v>140</v>
      </c>
      <c r="D1" s="250" t="s">
        <v>141</v>
      </c>
      <c r="E1" s="250" t="s">
        <v>142</v>
      </c>
      <c r="F1" s="250" t="s">
        <v>143</v>
      </c>
      <c r="G1" s="251" t="s">
        <v>144</v>
      </c>
      <c r="H1" s="252"/>
      <c r="I1" s="252"/>
      <c r="J1" s="252"/>
      <c r="K1" s="253"/>
    </row>
    <row r="2" spans="1:11" s="92" customFormat="1" ht="25.5">
      <c r="A2" s="254"/>
      <c r="B2" s="254"/>
      <c r="C2" s="254"/>
      <c r="D2" s="254"/>
      <c r="E2" s="254"/>
      <c r="F2" s="254"/>
      <c r="G2" s="255" t="s">
        <v>148</v>
      </c>
      <c r="H2" s="255" t="s">
        <v>149</v>
      </c>
      <c r="I2" s="255" t="s">
        <v>150</v>
      </c>
      <c r="J2" s="255" t="s">
        <v>151</v>
      </c>
      <c r="K2" s="255" t="s">
        <v>165</v>
      </c>
    </row>
    <row r="3" spans="1:11" s="107" customFormat="1" ht="89.25">
      <c r="A3" s="256" t="s">
        <v>415</v>
      </c>
      <c r="B3" s="257" t="s">
        <v>416</v>
      </c>
      <c r="C3" s="257" t="s">
        <v>8</v>
      </c>
      <c r="D3" s="257" t="s">
        <v>68</v>
      </c>
      <c r="E3" s="257" t="s">
        <v>417</v>
      </c>
      <c r="F3" s="257" t="s">
        <v>60</v>
      </c>
      <c r="G3" s="258"/>
      <c r="H3" s="259"/>
      <c r="I3" s="258" t="s">
        <v>418</v>
      </c>
      <c r="J3" s="258" t="s">
        <v>419</v>
      </c>
      <c r="K3" s="258" t="s">
        <v>420</v>
      </c>
    </row>
    <row r="4" spans="1:11" s="107" customFormat="1" ht="89.25">
      <c r="A4" s="256" t="s">
        <v>421</v>
      </c>
      <c r="B4" s="257" t="s">
        <v>416</v>
      </c>
      <c r="C4" s="257" t="s">
        <v>8</v>
      </c>
      <c r="D4" s="257" t="s">
        <v>68</v>
      </c>
      <c r="E4" s="257" t="s">
        <v>422</v>
      </c>
      <c r="F4" s="257" t="s">
        <v>54</v>
      </c>
      <c r="G4" s="258"/>
      <c r="H4" s="258">
        <v>100</v>
      </c>
      <c r="I4" s="258">
        <v>90</v>
      </c>
      <c r="J4" s="260">
        <v>100</v>
      </c>
      <c r="K4" s="258" t="s">
        <v>423</v>
      </c>
    </row>
    <row r="5" spans="1:11" s="107" customFormat="1" ht="63.75">
      <c r="A5" s="256" t="s">
        <v>424</v>
      </c>
      <c r="B5" s="257" t="s">
        <v>416</v>
      </c>
      <c r="C5" s="257" t="s">
        <v>8</v>
      </c>
      <c r="D5" s="257" t="s">
        <v>68</v>
      </c>
      <c r="E5" s="257" t="s">
        <v>425</v>
      </c>
      <c r="F5" s="257" t="s">
        <v>60</v>
      </c>
      <c r="G5" s="258"/>
      <c r="H5" s="258">
        <v>50</v>
      </c>
      <c r="I5" s="258" t="s">
        <v>426</v>
      </c>
      <c r="J5" s="261">
        <v>100</v>
      </c>
      <c r="K5" s="258" t="s">
        <v>427</v>
      </c>
    </row>
  </sheetData>
  <sheetProtection/>
  <mergeCells count="7">
    <mergeCell ref="G1:K1"/>
    <mergeCell ref="A1:A2"/>
    <mergeCell ref="B1:B2"/>
    <mergeCell ref="C1:C2"/>
    <mergeCell ref="D1:D2"/>
    <mergeCell ref="E1:E2"/>
    <mergeCell ref="F1:F2"/>
  </mergeCells>
  <hyperlinks>
    <hyperlink ref="A3" r:id="rId1" display="../../../../Downloads/index.php%3fsesion=&amp;op=1&amp;sop=1.3.1.1&amp;md=1&amp;id_indicador=1099&amp;opcion_regreso=1.3.1"/>
    <hyperlink ref="A4" r:id="rId2" display="../../../../Downloads/index.php%3fsesion=&amp;op=1&amp;sop=1.3.1.1&amp;md=1&amp;id_indicador=3112&amp;opcion_regreso=1.3.1"/>
    <hyperlink ref="A5" r:id="rId3" display="../../../../Downloads/index.php%3fsesion=&amp;op=1&amp;sop=1.3.1.1&amp;md=1&amp;id_indicador=3153&amp;opcion_regreso=1.3.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8"/>
  <sheetViews>
    <sheetView zoomScalePageLayoutView="0" workbookViewId="0" topLeftCell="A1">
      <selection activeCell="E13" sqref="E13"/>
    </sheetView>
  </sheetViews>
  <sheetFormatPr defaultColWidth="11.421875" defaultRowHeight="12.75"/>
  <cols>
    <col min="1" max="1" width="31.421875" style="0" customWidth="1"/>
    <col min="2" max="2" width="17.00390625" style="0" customWidth="1"/>
    <col min="4" max="4" width="19.140625" style="0" customWidth="1"/>
    <col min="5" max="5" width="23.8515625" style="0" customWidth="1"/>
    <col min="7" max="7" width="20.00390625" style="0" customWidth="1"/>
    <col min="11" max="11" width="16.28125" style="0" customWidth="1"/>
    <col min="12" max="12" width="14.28125" style="0" customWidth="1"/>
    <col min="13" max="13" width="15.7109375" style="0" customWidth="1"/>
    <col min="14" max="14" width="16.140625" style="0" customWidth="1"/>
    <col min="15" max="15" width="17.7109375" style="0" customWidth="1"/>
    <col min="16" max="16" width="73.00390625" style="0" bestFit="1" customWidth="1"/>
  </cols>
  <sheetData>
    <row r="1" spans="1:16" ht="13.5" thickBot="1">
      <c r="A1" s="32" t="s">
        <v>138</v>
      </c>
      <c r="B1" s="33" t="s">
        <v>139</v>
      </c>
      <c r="C1" s="33" t="s">
        <v>140</v>
      </c>
      <c r="D1" s="32" t="s">
        <v>141</v>
      </c>
      <c r="E1" s="34" t="s">
        <v>142</v>
      </c>
      <c r="F1" s="35"/>
      <c r="G1" s="35"/>
      <c r="H1" s="35"/>
      <c r="I1" s="35"/>
      <c r="J1" s="36"/>
      <c r="K1" s="32" t="s">
        <v>143</v>
      </c>
      <c r="L1" s="37" t="s">
        <v>144</v>
      </c>
      <c r="M1" s="38"/>
      <c r="N1" s="38"/>
      <c r="O1" s="38"/>
      <c r="P1" s="39"/>
    </row>
    <row r="2" spans="1:16" ht="39" thickBot="1">
      <c r="A2" s="40"/>
      <c r="B2" s="41"/>
      <c r="C2" s="41"/>
      <c r="D2" s="40"/>
      <c r="E2" s="42" t="s">
        <v>145</v>
      </c>
      <c r="F2" s="43"/>
      <c r="G2" s="42" t="s">
        <v>146</v>
      </c>
      <c r="H2" s="43"/>
      <c r="I2" s="42" t="s">
        <v>147</v>
      </c>
      <c r="J2" s="43"/>
      <c r="K2" s="40"/>
      <c r="L2" s="44" t="s">
        <v>148</v>
      </c>
      <c r="M2" s="44" t="s">
        <v>149</v>
      </c>
      <c r="N2" s="44" t="s">
        <v>150</v>
      </c>
      <c r="O2" s="44" t="s">
        <v>151</v>
      </c>
      <c r="P2" s="44" t="s">
        <v>70</v>
      </c>
    </row>
    <row r="3" spans="1:16" ht="27.75" customHeight="1">
      <c r="A3" s="45"/>
      <c r="B3" s="45"/>
      <c r="C3" s="45"/>
      <c r="D3" s="45"/>
      <c r="E3" s="46" t="s">
        <v>152</v>
      </c>
      <c r="F3" s="46" t="s">
        <v>153</v>
      </c>
      <c r="G3" s="46" t="s">
        <v>152</v>
      </c>
      <c r="H3" s="46" t="s">
        <v>153</v>
      </c>
      <c r="I3" s="45"/>
      <c r="J3" s="45"/>
      <c r="K3" s="45"/>
      <c r="L3" s="45"/>
      <c r="M3" s="45"/>
      <c r="N3" s="45"/>
      <c r="O3" s="45"/>
      <c r="P3" s="45"/>
    </row>
    <row r="4" spans="1:16" ht="178.5">
      <c r="A4" s="47" t="s">
        <v>154</v>
      </c>
      <c r="B4" s="47" t="s">
        <v>155</v>
      </c>
      <c r="C4" s="47" t="s">
        <v>8</v>
      </c>
      <c r="D4" s="47" t="s">
        <v>68</v>
      </c>
      <c r="E4" s="47" t="s">
        <v>156</v>
      </c>
      <c r="F4" s="47">
        <v>375</v>
      </c>
      <c r="G4" s="47" t="s">
        <v>157</v>
      </c>
      <c r="H4" s="47">
        <v>380</v>
      </c>
      <c r="I4" s="48"/>
      <c r="J4" s="49">
        <f>(F4/H4)</f>
        <v>0.9868421052631579</v>
      </c>
      <c r="K4" s="47" t="s">
        <v>158</v>
      </c>
      <c r="L4" s="50">
        <v>100</v>
      </c>
      <c r="M4" s="51"/>
      <c r="N4" s="52" t="s">
        <v>159</v>
      </c>
      <c r="O4" s="50">
        <v>100</v>
      </c>
      <c r="P4" s="53" t="s">
        <v>160</v>
      </c>
    </row>
    <row r="5" spans="1:11" ht="12.75">
      <c r="A5" s="54"/>
      <c r="B5" s="54"/>
      <c r="C5" s="54"/>
      <c r="D5" s="54"/>
      <c r="E5" s="54"/>
      <c r="G5" s="54"/>
      <c r="K5" s="54"/>
    </row>
    <row r="6" ht="12.75">
      <c r="P6" t="s">
        <v>161</v>
      </c>
    </row>
    <row r="7" ht="12.75">
      <c r="P7" t="s">
        <v>162</v>
      </c>
    </row>
    <row r="8" ht="12.75">
      <c r="P8" t="s">
        <v>163</v>
      </c>
    </row>
  </sheetData>
  <sheetProtection/>
  <mergeCells count="10">
    <mergeCell ref="L1:P1"/>
    <mergeCell ref="E2:F2"/>
    <mergeCell ref="G2:H2"/>
    <mergeCell ref="I2:J2"/>
    <mergeCell ref="A1:A2"/>
    <mergeCell ref="B1:B2"/>
    <mergeCell ref="C1:C2"/>
    <mergeCell ref="D1:D2"/>
    <mergeCell ref="E1:I1"/>
    <mergeCell ref="K1:K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2"/>
  <sheetViews>
    <sheetView zoomScalePageLayoutView="0" workbookViewId="0" topLeftCell="A1">
      <selection activeCell="E7" sqref="E7"/>
    </sheetView>
  </sheetViews>
  <sheetFormatPr defaultColWidth="11.421875" defaultRowHeight="12.75"/>
  <cols>
    <col min="1" max="1" width="17.7109375" style="0" bestFit="1" customWidth="1"/>
    <col min="2" max="3" width="17.7109375" style="0" customWidth="1"/>
    <col min="4" max="4" width="21.421875" style="0" bestFit="1" customWidth="1"/>
    <col min="5" max="7" width="21.421875" style="0" customWidth="1"/>
    <col min="8" max="9" width="22.140625" style="0" customWidth="1"/>
    <col min="10" max="10" width="6.421875" style="0" hidden="1" customWidth="1"/>
    <col min="11" max="11" width="12.140625" style="0" customWidth="1"/>
    <col min="13" max="13" width="13.00390625" style="0" customWidth="1"/>
    <col min="14" max="14" width="14.8515625" style="0" customWidth="1"/>
    <col min="15" max="15" width="16.8515625" style="0" customWidth="1"/>
    <col min="16" max="16" width="20.28125" style="0" customWidth="1"/>
    <col min="17" max="17" width="46.8515625" style="0" customWidth="1"/>
  </cols>
  <sheetData>
    <row r="1" spans="1:17" ht="31.5" customHeight="1" thickBot="1">
      <c r="A1" s="55" t="s">
        <v>138</v>
      </c>
      <c r="B1" s="56" t="s">
        <v>139</v>
      </c>
      <c r="C1" s="56" t="s">
        <v>140</v>
      </c>
      <c r="D1" s="55" t="s">
        <v>141</v>
      </c>
      <c r="E1" s="57" t="s">
        <v>142</v>
      </c>
      <c r="F1" s="58"/>
      <c r="G1" s="58"/>
      <c r="H1" s="58"/>
      <c r="I1" s="58"/>
      <c r="J1" s="59"/>
      <c r="K1" s="55" t="s">
        <v>164</v>
      </c>
      <c r="L1" s="55" t="s">
        <v>143</v>
      </c>
      <c r="M1" s="60" t="s">
        <v>144</v>
      </c>
      <c r="N1" s="61"/>
      <c r="O1" s="61"/>
      <c r="P1" s="61"/>
      <c r="Q1" s="62"/>
    </row>
    <row r="2" spans="1:17" ht="24.75" thickBot="1">
      <c r="A2" s="63"/>
      <c r="B2" s="64"/>
      <c r="C2" s="64"/>
      <c r="D2" s="63"/>
      <c r="E2" s="60" t="s">
        <v>145</v>
      </c>
      <c r="F2" s="62"/>
      <c r="G2" s="60" t="s">
        <v>146</v>
      </c>
      <c r="H2" s="62"/>
      <c r="I2" s="57" t="s">
        <v>147</v>
      </c>
      <c r="J2" s="58"/>
      <c r="K2" s="63"/>
      <c r="L2" s="65"/>
      <c r="M2" s="66" t="s">
        <v>148</v>
      </c>
      <c r="N2" s="66" t="s">
        <v>149</v>
      </c>
      <c r="O2" s="66" t="s">
        <v>150</v>
      </c>
      <c r="P2" s="66" t="s">
        <v>151</v>
      </c>
      <c r="Q2" s="66" t="s">
        <v>165</v>
      </c>
    </row>
    <row r="3" spans="1:17" ht="53.25" customHeight="1">
      <c r="A3" s="67"/>
      <c r="B3" s="67"/>
      <c r="C3" s="67"/>
      <c r="D3" s="67"/>
      <c r="E3" s="68" t="s">
        <v>166</v>
      </c>
      <c r="F3" s="68" t="s">
        <v>153</v>
      </c>
      <c r="G3" s="68" t="s">
        <v>166</v>
      </c>
      <c r="H3" s="68" t="s">
        <v>153</v>
      </c>
      <c r="I3" s="69"/>
      <c r="J3" s="70"/>
      <c r="K3" s="67"/>
      <c r="L3" s="67"/>
      <c r="M3" s="67"/>
      <c r="N3" s="67"/>
      <c r="O3" s="67"/>
      <c r="P3" s="67"/>
      <c r="Q3" s="67"/>
    </row>
    <row r="4" spans="10:11" ht="39.75" customHeight="1">
      <c r="J4" s="71" t="e">
        <f aca="true" t="shared" si="0" ref="J4:J12">(F4/H4)</f>
        <v>#DIV/0!</v>
      </c>
      <c r="K4" s="71"/>
    </row>
    <row r="5" spans="1:17" ht="150" customHeight="1">
      <c r="A5" s="72" t="s">
        <v>167</v>
      </c>
      <c r="B5" s="72" t="s">
        <v>168</v>
      </c>
      <c r="C5" s="72" t="s">
        <v>169</v>
      </c>
      <c r="D5" s="72" t="s">
        <v>170</v>
      </c>
      <c r="E5" s="72" t="s">
        <v>171</v>
      </c>
      <c r="F5" s="72">
        <v>2</v>
      </c>
      <c r="G5" s="72" t="s">
        <v>172</v>
      </c>
      <c r="H5" s="72">
        <v>688</v>
      </c>
      <c r="I5" s="73">
        <f>(F5*240000)/(176*H5)</f>
        <v>3.964059196617336</v>
      </c>
      <c r="J5" s="71">
        <f t="shared" si="0"/>
        <v>0.0029069767441860465</v>
      </c>
      <c r="K5" s="74" t="s">
        <v>173</v>
      </c>
      <c r="L5" s="72" t="s">
        <v>174</v>
      </c>
      <c r="M5" s="75">
        <v>3.79</v>
      </c>
      <c r="N5" s="76">
        <v>5.97</v>
      </c>
      <c r="O5" s="76">
        <v>1.96</v>
      </c>
      <c r="P5" s="76">
        <v>1.97</v>
      </c>
      <c r="Q5" s="77" t="s">
        <v>175</v>
      </c>
    </row>
    <row r="6" spans="10:11" ht="39.75" customHeight="1">
      <c r="J6" s="71" t="e">
        <f t="shared" si="0"/>
        <v>#DIV/0!</v>
      </c>
      <c r="K6" s="71"/>
    </row>
    <row r="7" spans="1:17" ht="185.25" customHeight="1">
      <c r="A7" s="72" t="s">
        <v>176</v>
      </c>
      <c r="B7" s="72" t="s">
        <v>168</v>
      </c>
      <c r="C7" s="72" t="s">
        <v>169</v>
      </c>
      <c r="D7" s="72" t="s">
        <v>177</v>
      </c>
      <c r="E7" s="72" t="s">
        <v>178</v>
      </c>
      <c r="F7" s="72">
        <v>30</v>
      </c>
      <c r="G7" s="72" t="s">
        <v>172</v>
      </c>
      <c r="H7" s="72">
        <v>688</v>
      </c>
      <c r="I7" s="73">
        <f>(F7*240000)/(176*H7)</f>
        <v>59.46088794926004</v>
      </c>
      <c r="J7" s="71">
        <f t="shared" si="0"/>
        <v>0.0436046511627907</v>
      </c>
      <c r="K7" s="74" t="s">
        <v>179</v>
      </c>
      <c r="L7" s="72" t="s">
        <v>174</v>
      </c>
      <c r="M7" s="75">
        <v>33.94</v>
      </c>
      <c r="N7" s="76">
        <v>23.89</v>
      </c>
      <c r="O7" s="76">
        <v>0</v>
      </c>
      <c r="P7" s="76">
        <v>0</v>
      </c>
      <c r="Q7" s="77" t="s">
        <v>180</v>
      </c>
    </row>
    <row r="8" ht="39.75" customHeight="1">
      <c r="J8" s="71" t="e">
        <f t="shared" si="0"/>
        <v>#DIV/0!</v>
      </c>
    </row>
    <row r="9" spans="1:17" ht="322.5" customHeight="1">
      <c r="A9" s="72" t="s">
        <v>181</v>
      </c>
      <c r="B9" s="72" t="s">
        <v>168</v>
      </c>
      <c r="C9" s="72" t="s">
        <v>169</v>
      </c>
      <c r="D9" s="72" t="s">
        <v>182</v>
      </c>
      <c r="E9" s="72" t="s">
        <v>183</v>
      </c>
      <c r="F9" s="72">
        <v>9</v>
      </c>
      <c r="G9" s="72" t="s">
        <v>184</v>
      </c>
      <c r="H9" s="72">
        <v>271</v>
      </c>
      <c r="I9" s="78">
        <f>F9/H9*100%</f>
        <v>0.033210332103321034</v>
      </c>
      <c r="J9" s="71">
        <f t="shared" si="0"/>
        <v>0.033210332103321034</v>
      </c>
      <c r="K9" s="74" t="s">
        <v>185</v>
      </c>
      <c r="L9" s="72" t="s">
        <v>44</v>
      </c>
      <c r="M9" s="79">
        <v>0.14</v>
      </c>
      <c r="N9" s="74">
        <v>0.0332</v>
      </c>
      <c r="O9" s="74">
        <v>0.1344</v>
      </c>
      <c r="P9" s="74">
        <v>0.1344</v>
      </c>
      <c r="Q9" s="77" t="s">
        <v>186</v>
      </c>
    </row>
    <row r="10" spans="9:10" ht="15">
      <c r="I10" s="78"/>
      <c r="J10" s="71" t="e">
        <f t="shared" si="0"/>
        <v>#DIV/0!</v>
      </c>
    </row>
    <row r="11" spans="10:11" ht="15">
      <c r="J11" s="71" t="e">
        <f t="shared" si="0"/>
        <v>#DIV/0!</v>
      </c>
      <c r="K11" s="71"/>
    </row>
    <row r="12" spans="10:11" ht="15">
      <c r="J12" s="71" t="e">
        <f t="shared" si="0"/>
        <v>#DIV/0!</v>
      </c>
      <c r="K12" s="71"/>
    </row>
  </sheetData>
  <sheetProtection/>
  <mergeCells count="11">
    <mergeCell ref="L1:L2"/>
    <mergeCell ref="M1:Q1"/>
    <mergeCell ref="E2:F2"/>
    <mergeCell ref="G2:H2"/>
    <mergeCell ref="I2:J3"/>
    <mergeCell ref="A1:A2"/>
    <mergeCell ref="B1:B2"/>
    <mergeCell ref="C1:C2"/>
    <mergeCell ref="D1:D2"/>
    <mergeCell ref="E1:I1"/>
    <mergeCell ref="K1:K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22"/>
  <sheetViews>
    <sheetView zoomScalePageLayoutView="0" workbookViewId="0" topLeftCell="A1">
      <selection activeCell="C13" sqref="C13"/>
    </sheetView>
  </sheetViews>
  <sheetFormatPr defaultColWidth="11.421875" defaultRowHeight="12.75"/>
  <cols>
    <col min="1" max="1" width="17.7109375" style="0" bestFit="1" customWidth="1"/>
    <col min="2" max="3" width="17.7109375" style="0" customWidth="1"/>
    <col min="4" max="4" width="21.421875" style="0" bestFit="1" customWidth="1"/>
    <col min="5" max="7" width="21.421875" style="0" customWidth="1"/>
    <col min="8" max="9" width="22.140625" style="0" customWidth="1"/>
    <col min="10" max="10" width="6.421875" style="0" hidden="1" customWidth="1"/>
    <col min="11" max="11" width="12.140625" style="0" customWidth="1"/>
    <col min="16" max="16" width="12.140625" style="0" customWidth="1"/>
    <col min="17" max="17" width="42.00390625" style="0" customWidth="1"/>
  </cols>
  <sheetData>
    <row r="1" spans="1:17" ht="31.5" customHeight="1" thickBot="1">
      <c r="A1" s="55" t="s">
        <v>138</v>
      </c>
      <c r="B1" s="56" t="s">
        <v>139</v>
      </c>
      <c r="C1" s="56" t="s">
        <v>140</v>
      </c>
      <c r="D1" s="55" t="s">
        <v>141</v>
      </c>
      <c r="E1" s="57" t="s">
        <v>142</v>
      </c>
      <c r="F1" s="58"/>
      <c r="G1" s="58"/>
      <c r="H1" s="58"/>
      <c r="I1" s="58"/>
      <c r="J1" s="59"/>
      <c r="K1" s="55" t="s">
        <v>164</v>
      </c>
      <c r="L1" s="55" t="s">
        <v>143</v>
      </c>
      <c r="M1" s="60" t="s">
        <v>144</v>
      </c>
      <c r="N1" s="61"/>
      <c r="O1" s="61"/>
      <c r="P1" s="61"/>
      <c r="Q1" s="62"/>
    </row>
    <row r="2" spans="1:17" ht="36.75" thickBot="1">
      <c r="A2" s="63"/>
      <c r="B2" s="64"/>
      <c r="C2" s="64"/>
      <c r="D2" s="63"/>
      <c r="E2" s="60" t="s">
        <v>145</v>
      </c>
      <c r="F2" s="62"/>
      <c r="G2" s="60" t="s">
        <v>146</v>
      </c>
      <c r="H2" s="62"/>
      <c r="I2" s="57" t="s">
        <v>147</v>
      </c>
      <c r="J2" s="58"/>
      <c r="K2" s="63"/>
      <c r="L2" s="65"/>
      <c r="M2" s="66" t="s">
        <v>148</v>
      </c>
      <c r="N2" s="66" t="s">
        <v>149</v>
      </c>
      <c r="O2" s="66" t="s">
        <v>150</v>
      </c>
      <c r="P2" s="66" t="s">
        <v>151</v>
      </c>
      <c r="Q2" s="66" t="s">
        <v>165</v>
      </c>
    </row>
    <row r="3" spans="1:17" ht="12.75">
      <c r="A3" s="67"/>
      <c r="B3" s="67"/>
      <c r="C3" s="67"/>
      <c r="D3" s="67"/>
      <c r="E3" s="68" t="s">
        <v>166</v>
      </c>
      <c r="F3" s="68" t="s">
        <v>153</v>
      </c>
      <c r="G3" s="68" t="s">
        <v>166</v>
      </c>
      <c r="H3" s="68" t="s">
        <v>153</v>
      </c>
      <c r="I3" s="69"/>
      <c r="J3" s="70"/>
      <c r="K3" s="67"/>
      <c r="L3" s="67"/>
      <c r="M3" s="67"/>
      <c r="N3" s="67"/>
      <c r="O3" s="67"/>
      <c r="P3" s="67"/>
      <c r="Q3" s="67"/>
    </row>
    <row r="4" spans="1:17" s="87" customFormat="1" ht="76.5">
      <c r="A4" s="80" t="s">
        <v>187</v>
      </c>
      <c r="B4" s="80" t="s">
        <v>188</v>
      </c>
      <c r="C4" s="80" t="s">
        <v>8</v>
      </c>
      <c r="D4" s="80" t="s">
        <v>68</v>
      </c>
      <c r="E4" s="80" t="s">
        <v>189</v>
      </c>
      <c r="F4" s="81">
        <v>685</v>
      </c>
      <c r="G4" s="80" t="s">
        <v>190</v>
      </c>
      <c r="H4" s="80">
        <v>685</v>
      </c>
      <c r="I4" s="82">
        <f>J4</f>
        <v>1</v>
      </c>
      <c r="J4" s="83">
        <f>(F4/H4)</f>
        <v>1</v>
      </c>
      <c r="K4" s="83">
        <v>0.9</v>
      </c>
      <c r="L4" s="80" t="s">
        <v>60</v>
      </c>
      <c r="M4" s="84">
        <v>100</v>
      </c>
      <c r="N4" s="85">
        <f>+I4</f>
        <v>1</v>
      </c>
      <c r="O4" s="84">
        <v>100</v>
      </c>
      <c r="P4" s="84">
        <v>68.42</v>
      </c>
      <c r="Q4" s="86" t="s">
        <v>191</v>
      </c>
    </row>
    <row r="5" spans="10:11" ht="15">
      <c r="J5" s="71" t="e">
        <f aca="true" t="shared" si="0" ref="J5:J22">(F5/H5)</f>
        <v>#DIV/0!</v>
      </c>
      <c r="K5" s="71"/>
    </row>
    <row r="6" spans="10:11" ht="15">
      <c r="J6" s="71" t="e">
        <f t="shared" si="0"/>
        <v>#DIV/0!</v>
      </c>
      <c r="K6" s="71"/>
    </row>
    <row r="7" spans="10:11" ht="15">
      <c r="J7" s="71" t="e">
        <f t="shared" si="0"/>
        <v>#DIV/0!</v>
      </c>
      <c r="K7" s="71"/>
    </row>
    <row r="8" spans="10:11" ht="15">
      <c r="J8" s="71" t="e">
        <f t="shared" si="0"/>
        <v>#DIV/0!</v>
      </c>
      <c r="K8" s="71"/>
    </row>
    <row r="9" spans="10:11" ht="15">
      <c r="J9" s="71" t="e">
        <f t="shared" si="0"/>
        <v>#DIV/0!</v>
      </c>
      <c r="K9" s="71"/>
    </row>
    <row r="10" spans="10:11" ht="15">
      <c r="J10" s="71" t="e">
        <f t="shared" si="0"/>
        <v>#DIV/0!</v>
      </c>
      <c r="K10" s="71"/>
    </row>
    <row r="11" spans="10:11" ht="15">
      <c r="J11" s="71" t="e">
        <f t="shared" si="0"/>
        <v>#DIV/0!</v>
      </c>
      <c r="K11" s="71"/>
    </row>
    <row r="12" spans="10:11" ht="15">
      <c r="J12" s="71" t="e">
        <f t="shared" si="0"/>
        <v>#DIV/0!</v>
      </c>
      <c r="K12" s="71"/>
    </row>
    <row r="13" spans="10:11" ht="15">
      <c r="J13" s="71" t="e">
        <f t="shared" si="0"/>
        <v>#DIV/0!</v>
      </c>
      <c r="K13" s="71"/>
    </row>
    <row r="14" spans="10:11" ht="15">
      <c r="J14" s="71" t="e">
        <f t="shared" si="0"/>
        <v>#DIV/0!</v>
      </c>
      <c r="K14" s="71"/>
    </row>
    <row r="15" spans="10:11" ht="15">
      <c r="J15" s="71" t="e">
        <f t="shared" si="0"/>
        <v>#DIV/0!</v>
      </c>
      <c r="K15" s="71"/>
    </row>
    <row r="16" spans="10:11" ht="15">
      <c r="J16" s="71" t="e">
        <f t="shared" si="0"/>
        <v>#DIV/0!</v>
      </c>
      <c r="K16" s="71"/>
    </row>
    <row r="17" spans="10:11" ht="15">
      <c r="J17" s="71" t="e">
        <f t="shared" si="0"/>
        <v>#DIV/0!</v>
      </c>
      <c r="K17" s="71"/>
    </row>
    <row r="18" spans="10:11" ht="15">
      <c r="J18" s="71" t="e">
        <f t="shared" si="0"/>
        <v>#DIV/0!</v>
      </c>
      <c r="K18" s="71"/>
    </row>
    <row r="19" spans="10:11" ht="15">
      <c r="J19" s="71" t="e">
        <f t="shared" si="0"/>
        <v>#DIV/0!</v>
      </c>
      <c r="K19" s="71"/>
    </row>
    <row r="20" spans="10:11" ht="15">
      <c r="J20" s="71" t="e">
        <f t="shared" si="0"/>
        <v>#DIV/0!</v>
      </c>
      <c r="K20" s="71"/>
    </row>
    <row r="21" spans="10:11" ht="15">
      <c r="J21" s="71" t="e">
        <f t="shared" si="0"/>
        <v>#DIV/0!</v>
      </c>
      <c r="K21" s="71"/>
    </row>
    <row r="22" spans="10:11" ht="15">
      <c r="J22" s="71" t="e">
        <f t="shared" si="0"/>
        <v>#DIV/0!</v>
      </c>
      <c r="K22" s="71"/>
    </row>
  </sheetData>
  <sheetProtection/>
  <mergeCells count="11">
    <mergeCell ref="L1:L2"/>
    <mergeCell ref="M1:Q1"/>
    <mergeCell ref="E2:F2"/>
    <mergeCell ref="G2:H2"/>
    <mergeCell ref="I2:J3"/>
    <mergeCell ref="A1:A2"/>
    <mergeCell ref="B1:B2"/>
    <mergeCell ref="C1:C2"/>
    <mergeCell ref="D1:D2"/>
    <mergeCell ref="E1:I1"/>
    <mergeCell ref="K1:K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15"/>
  <sheetViews>
    <sheetView zoomScalePageLayoutView="0" workbookViewId="0" topLeftCell="A1">
      <selection activeCell="D9" sqref="D9"/>
    </sheetView>
  </sheetViews>
  <sheetFormatPr defaultColWidth="11.421875" defaultRowHeight="12.75"/>
  <cols>
    <col min="1" max="1" width="45.7109375" style="113" bestFit="1" customWidth="1"/>
    <col min="2" max="2" width="33.8515625" style="0" bestFit="1" customWidth="1"/>
    <col min="3" max="3" width="9.28125" style="0" bestFit="1" customWidth="1"/>
    <col min="4" max="4" width="22.140625" style="0" bestFit="1" customWidth="1"/>
    <col min="5" max="5" width="45.7109375" style="0" bestFit="1" customWidth="1"/>
    <col min="6" max="6" width="28.7109375" style="0" customWidth="1"/>
    <col min="7" max="7" width="36.7109375" style="0" customWidth="1"/>
    <col min="8" max="10" width="30.28125" style="0" customWidth="1"/>
    <col min="11" max="11" width="21.57421875" style="0" bestFit="1" customWidth="1"/>
    <col min="12" max="12" width="17.140625" style="114" bestFit="1" customWidth="1"/>
    <col min="13" max="13" width="20.8515625" style="114" bestFit="1" customWidth="1"/>
    <col min="14" max="14" width="24.28125" style="114" bestFit="1" customWidth="1"/>
    <col min="15" max="15" width="28.7109375" style="115" bestFit="1" customWidth="1"/>
    <col min="16" max="16" width="45.7109375" style="0" bestFit="1" customWidth="1"/>
  </cols>
  <sheetData>
    <row r="1" spans="1:16" s="92" customFormat="1" ht="13.5" thickBot="1">
      <c r="A1" s="88" t="s">
        <v>138</v>
      </c>
      <c r="B1" s="55" t="s">
        <v>139</v>
      </c>
      <c r="C1" s="55" t="s">
        <v>140</v>
      </c>
      <c r="D1" s="55" t="s">
        <v>141</v>
      </c>
      <c r="E1" s="57" t="s">
        <v>145</v>
      </c>
      <c r="F1" s="89"/>
      <c r="G1" s="57" t="s">
        <v>146</v>
      </c>
      <c r="H1" s="89"/>
      <c r="I1" s="90" t="s">
        <v>147</v>
      </c>
      <c r="J1" s="91"/>
      <c r="K1" s="89" t="s">
        <v>143</v>
      </c>
      <c r="L1" s="60" t="s">
        <v>144</v>
      </c>
      <c r="M1" s="61"/>
      <c r="N1" s="61"/>
      <c r="O1" s="61"/>
      <c r="P1" s="62"/>
    </row>
    <row r="2" spans="1:16" s="92" customFormat="1" ht="13.5" thickBot="1">
      <c r="A2" s="93"/>
      <c r="B2" s="94"/>
      <c r="C2" s="94"/>
      <c r="D2" s="94"/>
      <c r="E2" s="95"/>
      <c r="F2" s="65"/>
      <c r="G2" s="95"/>
      <c r="H2" s="65"/>
      <c r="I2" s="96"/>
      <c r="J2" s="97"/>
      <c r="K2" s="98"/>
      <c r="L2" s="55" t="s">
        <v>148</v>
      </c>
      <c r="M2" s="55" t="s">
        <v>149</v>
      </c>
      <c r="N2" s="57" t="s">
        <v>150</v>
      </c>
      <c r="O2" s="58" t="s">
        <v>151</v>
      </c>
      <c r="P2" s="58" t="s">
        <v>165</v>
      </c>
    </row>
    <row r="3" spans="1:16" s="92" customFormat="1" ht="12.75">
      <c r="A3" s="99"/>
      <c r="B3" s="100"/>
      <c r="C3" s="100"/>
      <c r="D3" s="100"/>
      <c r="E3" s="68" t="s">
        <v>166</v>
      </c>
      <c r="F3" s="68" t="s">
        <v>192</v>
      </c>
      <c r="G3" s="68" t="s">
        <v>166</v>
      </c>
      <c r="H3" s="68" t="s">
        <v>192</v>
      </c>
      <c r="I3" s="90" t="s">
        <v>147</v>
      </c>
      <c r="J3" s="68" t="s">
        <v>193</v>
      </c>
      <c r="K3" s="101"/>
      <c r="L3" s="100"/>
      <c r="M3" s="100"/>
      <c r="N3" s="102"/>
      <c r="O3" s="103"/>
      <c r="P3" s="103"/>
    </row>
    <row r="4" spans="1:16" s="107" customFormat="1" ht="38.25">
      <c r="A4" s="104" t="s">
        <v>194</v>
      </c>
      <c r="B4" s="105" t="s">
        <v>195</v>
      </c>
      <c r="C4" s="105" t="s">
        <v>8</v>
      </c>
      <c r="D4" s="105" t="s">
        <v>68</v>
      </c>
      <c r="E4" s="105" t="s">
        <v>196</v>
      </c>
      <c r="F4" s="105">
        <v>21</v>
      </c>
      <c r="G4" s="105" t="s">
        <v>197</v>
      </c>
      <c r="H4" s="105">
        <v>21</v>
      </c>
      <c r="I4" s="105">
        <v>100</v>
      </c>
      <c r="J4" s="105">
        <v>70</v>
      </c>
      <c r="K4" s="105" t="s">
        <v>44</v>
      </c>
      <c r="L4" s="105" t="s">
        <v>198</v>
      </c>
      <c r="M4" s="105">
        <v>100</v>
      </c>
      <c r="N4" s="105">
        <v>100</v>
      </c>
      <c r="O4" s="105">
        <v>100</v>
      </c>
      <c r="P4" s="106" t="s">
        <v>199</v>
      </c>
    </row>
    <row r="5" spans="1:16" s="107" customFormat="1" ht="38.25">
      <c r="A5" s="104" t="s">
        <v>200</v>
      </c>
      <c r="B5" s="105" t="s">
        <v>195</v>
      </c>
      <c r="C5" s="105" t="s">
        <v>8</v>
      </c>
      <c r="D5" s="105" t="s">
        <v>68</v>
      </c>
      <c r="E5" s="105" t="s">
        <v>196</v>
      </c>
      <c r="F5" s="105">
        <v>11</v>
      </c>
      <c r="G5" s="105" t="s">
        <v>197</v>
      </c>
      <c r="H5" s="105">
        <v>11</v>
      </c>
      <c r="I5" s="105">
        <v>100</v>
      </c>
      <c r="J5" s="105">
        <v>70</v>
      </c>
      <c r="K5" s="105" t="s">
        <v>44</v>
      </c>
      <c r="L5" s="105" t="s">
        <v>198</v>
      </c>
      <c r="M5" s="105">
        <v>100</v>
      </c>
      <c r="N5" s="105">
        <v>100</v>
      </c>
      <c r="O5" s="105">
        <v>100</v>
      </c>
      <c r="P5" s="106" t="s">
        <v>201</v>
      </c>
    </row>
    <row r="6" spans="1:16" s="107" customFormat="1" ht="38.25">
      <c r="A6" s="104" t="s">
        <v>202</v>
      </c>
      <c r="B6" s="105" t="s">
        <v>195</v>
      </c>
      <c r="C6" s="105" t="s">
        <v>8</v>
      </c>
      <c r="D6" s="105" t="s">
        <v>68</v>
      </c>
      <c r="E6" s="105" t="s">
        <v>196</v>
      </c>
      <c r="F6" s="105">
        <v>2</v>
      </c>
      <c r="G6" s="105" t="s">
        <v>197</v>
      </c>
      <c r="H6" s="105">
        <v>2</v>
      </c>
      <c r="I6" s="105">
        <v>100</v>
      </c>
      <c r="J6" s="105">
        <v>70</v>
      </c>
      <c r="K6" s="105" t="s">
        <v>44</v>
      </c>
      <c r="L6" s="105" t="s">
        <v>198</v>
      </c>
      <c r="M6" s="105">
        <v>100</v>
      </c>
      <c r="N6" s="105">
        <v>10</v>
      </c>
      <c r="O6" s="105">
        <v>100</v>
      </c>
      <c r="P6" s="106" t="s">
        <v>203</v>
      </c>
    </row>
    <row r="7" spans="1:16" s="107" customFormat="1" ht="114.75">
      <c r="A7" s="104" t="s">
        <v>204</v>
      </c>
      <c r="B7" s="105" t="s">
        <v>195</v>
      </c>
      <c r="C7" s="105" t="s">
        <v>8</v>
      </c>
      <c r="D7" s="105" t="s">
        <v>68</v>
      </c>
      <c r="E7" s="105" t="s">
        <v>205</v>
      </c>
      <c r="F7" s="108">
        <v>597374271</v>
      </c>
      <c r="G7" s="105" t="s">
        <v>206</v>
      </c>
      <c r="H7" s="108">
        <v>474720361</v>
      </c>
      <c r="I7" s="105">
        <v>125</v>
      </c>
      <c r="J7" s="105">
        <v>80</v>
      </c>
      <c r="K7" s="105" t="s">
        <v>44</v>
      </c>
      <c r="L7" s="105" t="s">
        <v>207</v>
      </c>
      <c r="M7" s="105">
        <v>65</v>
      </c>
      <c r="N7" s="105">
        <v>52</v>
      </c>
      <c r="O7" s="105">
        <v>145</v>
      </c>
      <c r="P7" s="106" t="s">
        <v>208</v>
      </c>
    </row>
    <row r="8" spans="1:16" s="107" customFormat="1" ht="89.25">
      <c r="A8" s="104" t="s">
        <v>209</v>
      </c>
      <c r="B8" s="105" t="s">
        <v>195</v>
      </c>
      <c r="C8" s="105" t="s">
        <v>8</v>
      </c>
      <c r="D8" s="105" t="s">
        <v>68</v>
      </c>
      <c r="E8" s="105" t="s">
        <v>210</v>
      </c>
      <c r="F8" s="105">
        <v>5</v>
      </c>
      <c r="G8" s="105"/>
      <c r="H8" s="105"/>
      <c r="I8" s="105"/>
      <c r="J8" s="105"/>
      <c r="K8" s="105" t="s">
        <v>60</v>
      </c>
      <c r="L8" s="105" t="s">
        <v>211</v>
      </c>
      <c r="M8" s="105"/>
      <c r="N8" s="105" t="s">
        <v>212</v>
      </c>
      <c r="O8" s="105" t="s">
        <v>212</v>
      </c>
      <c r="P8" s="106" t="s">
        <v>213</v>
      </c>
    </row>
    <row r="9" spans="1:16" s="107" customFormat="1" ht="76.5">
      <c r="A9" s="104" t="s">
        <v>214</v>
      </c>
      <c r="B9" s="105" t="s">
        <v>195</v>
      </c>
      <c r="C9" s="105" t="s">
        <v>8</v>
      </c>
      <c r="D9" s="105" t="s">
        <v>68</v>
      </c>
      <c r="E9" s="105" t="s">
        <v>210</v>
      </c>
      <c r="F9" s="105">
        <v>6</v>
      </c>
      <c r="G9" s="105"/>
      <c r="H9" s="105"/>
      <c r="I9" s="105"/>
      <c r="J9" s="105"/>
      <c r="K9" s="105" t="s">
        <v>60</v>
      </c>
      <c r="L9" s="105" t="s">
        <v>215</v>
      </c>
      <c r="M9" s="105"/>
      <c r="N9" s="105" t="s">
        <v>216</v>
      </c>
      <c r="O9" s="105" t="s">
        <v>217</v>
      </c>
      <c r="P9" s="106" t="s">
        <v>218</v>
      </c>
    </row>
    <row r="10" spans="1:16" s="107" customFormat="1" ht="76.5">
      <c r="A10" s="104" t="s">
        <v>219</v>
      </c>
      <c r="B10" s="105" t="s">
        <v>195</v>
      </c>
      <c r="C10" s="105" t="s">
        <v>8</v>
      </c>
      <c r="D10" s="105" t="s">
        <v>68</v>
      </c>
      <c r="E10" s="105" t="s">
        <v>210</v>
      </c>
      <c r="F10" s="105">
        <v>2</v>
      </c>
      <c r="G10" s="105"/>
      <c r="H10" s="105"/>
      <c r="I10" s="105"/>
      <c r="J10" s="105"/>
      <c r="K10" s="105" t="s">
        <v>60</v>
      </c>
      <c r="L10" s="105" t="s">
        <v>212</v>
      </c>
      <c r="M10" s="105"/>
      <c r="N10" s="105" t="s">
        <v>220</v>
      </c>
      <c r="O10" s="105" t="s">
        <v>221</v>
      </c>
      <c r="P10" s="106" t="s">
        <v>222</v>
      </c>
    </row>
    <row r="11" spans="1:16" ht="12.75">
      <c r="A11" s="109"/>
      <c r="B11" s="110"/>
      <c r="C11" s="110"/>
      <c r="D11" s="110"/>
      <c r="E11" s="110"/>
      <c r="F11" s="110"/>
      <c r="G11" s="110"/>
      <c r="H11" s="110"/>
      <c r="I11" s="110"/>
      <c r="J11" s="110"/>
      <c r="K11" s="110"/>
      <c r="L11" s="111"/>
      <c r="M11" s="111"/>
      <c r="N11" s="111"/>
      <c r="O11" s="111"/>
      <c r="P11" s="112"/>
    </row>
    <row r="12" spans="1:16" ht="38.25">
      <c r="A12" s="104" t="s">
        <v>194</v>
      </c>
      <c r="B12" s="105" t="s">
        <v>195</v>
      </c>
      <c r="C12" s="105" t="s">
        <v>8</v>
      </c>
      <c r="D12" s="105" t="s">
        <v>68</v>
      </c>
      <c r="E12" s="105" t="s">
        <v>196</v>
      </c>
      <c r="F12" s="105">
        <v>10</v>
      </c>
      <c r="G12" s="105" t="s">
        <v>197</v>
      </c>
      <c r="H12" s="105">
        <v>10</v>
      </c>
      <c r="I12" s="105">
        <v>100</v>
      </c>
      <c r="J12" s="105">
        <v>70</v>
      </c>
      <c r="K12" s="105" t="s">
        <v>44</v>
      </c>
      <c r="L12" s="105" t="s">
        <v>198</v>
      </c>
      <c r="M12" s="105">
        <v>100</v>
      </c>
      <c r="N12" s="105">
        <v>100</v>
      </c>
      <c r="O12" s="105">
        <v>100</v>
      </c>
      <c r="P12" s="106" t="s">
        <v>223</v>
      </c>
    </row>
    <row r="13" spans="1:16" ht="38.25">
      <c r="A13" s="104" t="s">
        <v>200</v>
      </c>
      <c r="B13" s="105" t="s">
        <v>195</v>
      </c>
      <c r="C13" s="105" t="s">
        <v>8</v>
      </c>
      <c r="D13" s="105" t="s">
        <v>68</v>
      </c>
      <c r="E13" s="105" t="s">
        <v>196</v>
      </c>
      <c r="F13" s="105">
        <v>3</v>
      </c>
      <c r="G13" s="105" t="s">
        <v>197</v>
      </c>
      <c r="H13" s="105">
        <v>3</v>
      </c>
      <c r="I13" s="105">
        <v>100</v>
      </c>
      <c r="J13" s="105">
        <v>70</v>
      </c>
      <c r="K13" s="105" t="s">
        <v>44</v>
      </c>
      <c r="L13" s="105" t="s">
        <v>198</v>
      </c>
      <c r="M13" s="105">
        <v>100</v>
      </c>
      <c r="N13" s="105">
        <v>100</v>
      </c>
      <c r="O13" s="105">
        <v>100</v>
      </c>
      <c r="P13" s="106" t="s">
        <v>224</v>
      </c>
    </row>
    <row r="14" spans="1:16" ht="38.25">
      <c r="A14" s="104" t="s">
        <v>202</v>
      </c>
      <c r="B14" s="105" t="s">
        <v>195</v>
      </c>
      <c r="C14" s="105" t="s">
        <v>8</v>
      </c>
      <c r="D14" s="105" t="s">
        <v>68</v>
      </c>
      <c r="E14" s="105" t="s">
        <v>196</v>
      </c>
      <c r="F14" s="105">
        <v>0</v>
      </c>
      <c r="G14" s="105" t="s">
        <v>197</v>
      </c>
      <c r="H14" s="105">
        <v>0</v>
      </c>
      <c r="I14" s="105">
        <v>0</v>
      </c>
      <c r="J14" s="105">
        <v>70</v>
      </c>
      <c r="K14" s="105" t="s">
        <v>44</v>
      </c>
      <c r="L14" s="105" t="s">
        <v>198</v>
      </c>
      <c r="M14" s="105">
        <v>100</v>
      </c>
      <c r="N14" s="105">
        <v>100</v>
      </c>
      <c r="O14" s="105">
        <v>100</v>
      </c>
      <c r="P14" s="106" t="s">
        <v>225</v>
      </c>
    </row>
    <row r="15" spans="1:16" ht="76.5">
      <c r="A15" s="104" t="s">
        <v>204</v>
      </c>
      <c r="B15" s="105" t="s">
        <v>195</v>
      </c>
      <c r="C15" s="105" t="s">
        <v>8</v>
      </c>
      <c r="D15" s="105" t="s">
        <v>68</v>
      </c>
      <c r="E15" s="105" t="s">
        <v>205</v>
      </c>
      <c r="F15" s="108">
        <v>150812753</v>
      </c>
      <c r="G15" s="105" t="s">
        <v>206</v>
      </c>
      <c r="H15" s="108">
        <v>1573869531</v>
      </c>
      <c r="I15" s="105">
        <v>95.82</v>
      </c>
      <c r="J15" s="105">
        <v>80</v>
      </c>
      <c r="K15" s="105" t="s">
        <v>44</v>
      </c>
      <c r="L15" s="105" t="s">
        <v>207</v>
      </c>
      <c r="M15" s="105">
        <v>125</v>
      </c>
      <c r="N15" s="105">
        <v>65</v>
      </c>
      <c r="O15" s="105">
        <v>52</v>
      </c>
      <c r="P15" s="106" t="s">
        <v>226</v>
      </c>
    </row>
  </sheetData>
  <sheetProtection/>
  <mergeCells count="13">
    <mergeCell ref="K1:K3"/>
    <mergeCell ref="L1:P1"/>
    <mergeCell ref="L2:L3"/>
    <mergeCell ref="M2:M3"/>
    <mergeCell ref="N2:N3"/>
    <mergeCell ref="O2:O3"/>
    <mergeCell ref="P2:P3"/>
    <mergeCell ref="A1:A3"/>
    <mergeCell ref="B1:B3"/>
    <mergeCell ref="C1:C3"/>
    <mergeCell ref="D1:D3"/>
    <mergeCell ref="E1:F2"/>
    <mergeCell ref="G1:H2"/>
  </mergeCells>
  <hyperlinks>
    <hyperlink ref="A4" r:id="rId1" display="..\Downloads\index.php?sesion=&amp;op=1&amp;sop=1.3.1.1&amp;md=1&amp;id_indicador=1583&amp;opcion_regreso=1.3.1"/>
    <hyperlink ref="A5" r:id="rId2" display="../Downloads/index.php%3fsesion=&amp;op=1&amp;sop=1.3.1.1&amp;md=1&amp;id_indicador=1586&amp;opcion_regreso=1.3.1"/>
    <hyperlink ref="A6" r:id="rId3" display="..\Downloads\index.php?sesion=&amp;op=1&amp;sop=1.3.1.1&amp;md=1&amp;id_indicador=1589&amp;opcion_regreso=1.3.1"/>
    <hyperlink ref="A7" r:id="rId4" display="..\Downloads\index.php?sesion=&amp;op=1&amp;sop=1.3.1.1&amp;md=1&amp;id_indicador=1595&amp;opcion_regreso=1.3.1"/>
    <hyperlink ref="A8" r:id="rId5" display="..\Downloads\index.php?sesion=&amp;op=1&amp;sop=1.3.1.1&amp;md=1&amp;id_indicador=3113&amp;opcion_regreso=1.3.1"/>
    <hyperlink ref="A9" r:id="rId6" display="../Downloads/index.php%3fsesion=&amp;op=1&amp;sop=1.3.1.1&amp;md=1&amp;id_indicador=3115&amp;opcion_regreso=1.3.1"/>
    <hyperlink ref="A10" r:id="rId7" display="../Downloads/index.php%3fsesion=&amp;op=1&amp;sop=1.3.1.1&amp;md=1&amp;id_indicador=3116&amp;opcion_regreso=1.3.1"/>
    <hyperlink ref="A12" r:id="rId8" display="..\Downloads\index.php?sesion=&amp;op=1&amp;sop=1.3.1.1&amp;md=1&amp;id_indicador=1583&amp;opcion_regreso=1.3.1"/>
    <hyperlink ref="A13" r:id="rId9" display="../Downloads/index.php%3fsesion=&amp;op=1&amp;sop=1.3.1.1&amp;md=1&amp;id_indicador=1586&amp;opcion_regreso=1.3.1"/>
    <hyperlink ref="A14" r:id="rId10" display="..\Downloads\index.php?sesion=&amp;op=1&amp;sop=1.3.1.1&amp;md=1&amp;id_indicador=1589&amp;opcion_regreso=1.3.1"/>
    <hyperlink ref="A15" r:id="rId11" display="..\Downloads\index.php?sesion=&amp;op=1&amp;sop=1.3.1.1&amp;md=1&amp;id_indicador=1595&amp;opcion_regreso=1.3.1"/>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24"/>
  <sheetViews>
    <sheetView zoomScalePageLayoutView="0" workbookViewId="0" topLeftCell="A1">
      <selection activeCell="F4" sqref="F4"/>
    </sheetView>
  </sheetViews>
  <sheetFormatPr defaultColWidth="11.421875" defaultRowHeight="12.75"/>
  <cols>
    <col min="1" max="1" width="17.7109375" style="0" bestFit="1" customWidth="1"/>
    <col min="2" max="3" width="17.7109375" style="0" customWidth="1"/>
    <col min="4" max="4" width="21.421875" style="0" bestFit="1" customWidth="1"/>
    <col min="5" max="7" width="21.421875" style="0" customWidth="1"/>
    <col min="8" max="9" width="22.140625" style="0" customWidth="1"/>
    <col min="10" max="10" width="6.421875" style="0" hidden="1" customWidth="1"/>
    <col min="11" max="11" width="12.140625" style="0" customWidth="1"/>
    <col min="16" max="16" width="12.140625" style="0" customWidth="1"/>
    <col min="17" max="17" width="42.00390625" style="0" customWidth="1"/>
  </cols>
  <sheetData>
    <row r="1" spans="1:17" ht="31.5" customHeight="1" thickBot="1">
      <c r="A1" s="55" t="s">
        <v>138</v>
      </c>
      <c r="B1" s="56" t="s">
        <v>139</v>
      </c>
      <c r="C1" s="56" t="s">
        <v>140</v>
      </c>
      <c r="D1" s="55" t="s">
        <v>141</v>
      </c>
      <c r="E1" s="57" t="s">
        <v>142</v>
      </c>
      <c r="F1" s="58"/>
      <c r="G1" s="58"/>
      <c r="H1" s="58"/>
      <c r="I1" s="58"/>
      <c r="J1" s="59"/>
      <c r="K1" s="55" t="s">
        <v>164</v>
      </c>
      <c r="L1" s="55" t="s">
        <v>143</v>
      </c>
      <c r="M1" s="60" t="s">
        <v>144</v>
      </c>
      <c r="N1" s="61"/>
      <c r="O1" s="61"/>
      <c r="P1" s="61"/>
      <c r="Q1" s="62"/>
    </row>
    <row r="2" spans="1:17" ht="36.75" thickBot="1">
      <c r="A2" s="63"/>
      <c r="B2" s="64"/>
      <c r="C2" s="64"/>
      <c r="D2" s="63"/>
      <c r="E2" s="60" t="s">
        <v>145</v>
      </c>
      <c r="F2" s="62"/>
      <c r="G2" s="60" t="s">
        <v>146</v>
      </c>
      <c r="H2" s="62"/>
      <c r="I2" s="57" t="s">
        <v>147</v>
      </c>
      <c r="J2" s="58"/>
      <c r="K2" s="63"/>
      <c r="L2" s="65"/>
      <c r="M2" s="66" t="s">
        <v>148</v>
      </c>
      <c r="N2" s="66" t="s">
        <v>149</v>
      </c>
      <c r="O2" s="66" t="s">
        <v>150</v>
      </c>
      <c r="P2" s="66" t="s">
        <v>151</v>
      </c>
      <c r="Q2" s="66" t="s">
        <v>165</v>
      </c>
    </row>
    <row r="3" spans="1:17" ht="12.75">
      <c r="A3" s="67"/>
      <c r="B3" s="67"/>
      <c r="C3" s="67"/>
      <c r="D3" s="67"/>
      <c r="E3" s="68" t="s">
        <v>166</v>
      </c>
      <c r="F3" s="68" t="s">
        <v>153</v>
      </c>
      <c r="G3" s="68" t="s">
        <v>166</v>
      </c>
      <c r="H3" s="68" t="s">
        <v>153</v>
      </c>
      <c r="I3" s="69"/>
      <c r="J3" s="70"/>
      <c r="K3" s="67"/>
      <c r="L3" s="67"/>
      <c r="M3" s="67"/>
      <c r="N3" s="67"/>
      <c r="O3" s="67"/>
      <c r="P3" s="67"/>
      <c r="Q3" s="67"/>
    </row>
    <row r="4" spans="1:17" s="87" customFormat="1" ht="229.5">
      <c r="A4" s="54" t="s">
        <v>227</v>
      </c>
      <c r="B4" s="54" t="s">
        <v>228</v>
      </c>
      <c r="C4" s="54" t="s">
        <v>8</v>
      </c>
      <c r="D4" s="54" t="s">
        <v>229</v>
      </c>
      <c r="E4" s="54" t="s">
        <v>230</v>
      </c>
      <c r="F4" s="54">
        <v>1026</v>
      </c>
      <c r="G4" s="54" t="s">
        <v>231</v>
      </c>
      <c r="H4" s="54">
        <v>1231</v>
      </c>
      <c r="I4" s="116">
        <f>J4</f>
        <v>0.8334687246141349</v>
      </c>
      <c r="J4" s="117">
        <f>(F4/H4)</f>
        <v>0.8334687246141349</v>
      </c>
      <c r="K4" s="117">
        <v>0.8</v>
      </c>
      <c r="L4" s="54" t="s">
        <v>60</v>
      </c>
      <c r="M4" s="87">
        <v>100</v>
      </c>
      <c r="N4" s="118">
        <f>+I4</f>
        <v>0.8334687246141349</v>
      </c>
      <c r="O4" s="87">
        <v>90.68</v>
      </c>
      <c r="P4" s="87">
        <v>93.92</v>
      </c>
      <c r="Q4" s="119" t="s">
        <v>232</v>
      </c>
    </row>
    <row r="5" spans="1:17" s="87" customFormat="1" ht="178.5">
      <c r="A5" s="54" t="s">
        <v>233</v>
      </c>
      <c r="B5" s="54" t="s">
        <v>228</v>
      </c>
      <c r="C5" s="54" t="s">
        <v>8</v>
      </c>
      <c r="D5" s="54" t="s">
        <v>229</v>
      </c>
      <c r="E5" s="54" t="s">
        <v>234</v>
      </c>
      <c r="F5" s="54">
        <v>1009</v>
      </c>
      <c r="G5" s="54" t="s">
        <v>235</v>
      </c>
      <c r="H5" s="54">
        <v>1129</v>
      </c>
      <c r="I5" s="116">
        <f>J5</f>
        <v>0.8937112488928255</v>
      </c>
      <c r="J5" s="117">
        <f aca="true" t="shared" si="0" ref="J5:J24">(F5/H5)</f>
        <v>0.8937112488928255</v>
      </c>
      <c r="K5" s="117">
        <v>0.8</v>
      </c>
      <c r="L5" s="54" t="s">
        <v>60</v>
      </c>
      <c r="M5" s="87">
        <v>100</v>
      </c>
      <c r="N5" s="118">
        <f>+I5</f>
        <v>0.8937112488928255</v>
      </c>
      <c r="O5" s="87">
        <v>95.78</v>
      </c>
      <c r="P5" s="87">
        <v>97.26</v>
      </c>
      <c r="Q5" s="120" t="s">
        <v>236</v>
      </c>
    </row>
    <row r="6" spans="1:17" ht="76.5">
      <c r="A6" s="54" t="s">
        <v>237</v>
      </c>
      <c r="B6" s="54" t="s">
        <v>228</v>
      </c>
      <c r="C6" s="54" t="s">
        <v>8</v>
      </c>
      <c r="D6" s="54" t="s">
        <v>229</v>
      </c>
      <c r="E6" s="54" t="s">
        <v>238</v>
      </c>
      <c r="F6" s="54">
        <v>91</v>
      </c>
      <c r="G6" s="54" t="s">
        <v>239</v>
      </c>
      <c r="H6" s="54">
        <v>129</v>
      </c>
      <c r="I6" s="116">
        <f>J6</f>
        <v>0.7054263565891473</v>
      </c>
      <c r="J6" s="117">
        <f t="shared" si="0"/>
        <v>0.7054263565891473</v>
      </c>
      <c r="K6" s="117">
        <v>0.5</v>
      </c>
      <c r="L6" s="54" t="s">
        <v>60</v>
      </c>
      <c r="M6" s="87">
        <v>80</v>
      </c>
      <c r="N6" s="118">
        <f>+I6</f>
        <v>0.7054263565891473</v>
      </c>
      <c r="O6" s="87">
        <v>3.88</v>
      </c>
      <c r="P6" s="87">
        <v>34.56</v>
      </c>
      <c r="Q6" s="121" t="s">
        <v>240</v>
      </c>
    </row>
    <row r="7" spans="10:11" ht="15">
      <c r="J7" s="71" t="e">
        <f t="shared" si="0"/>
        <v>#DIV/0!</v>
      </c>
      <c r="K7" s="71"/>
    </row>
    <row r="8" spans="10:11" ht="15">
      <c r="J8" s="71" t="e">
        <f t="shared" si="0"/>
        <v>#DIV/0!</v>
      </c>
      <c r="K8" s="71"/>
    </row>
    <row r="9" spans="10:11" ht="15">
      <c r="J9" s="71" t="e">
        <f t="shared" si="0"/>
        <v>#DIV/0!</v>
      </c>
      <c r="K9" s="71"/>
    </row>
    <row r="10" spans="10:11" ht="15">
      <c r="J10" s="71" t="e">
        <f t="shared" si="0"/>
        <v>#DIV/0!</v>
      </c>
      <c r="K10" s="71"/>
    </row>
    <row r="11" spans="10:11" ht="15">
      <c r="J11" s="71" t="e">
        <f t="shared" si="0"/>
        <v>#DIV/0!</v>
      </c>
      <c r="K11" s="71"/>
    </row>
    <row r="12" spans="10:11" ht="15">
      <c r="J12" s="71" t="e">
        <f t="shared" si="0"/>
        <v>#DIV/0!</v>
      </c>
      <c r="K12" s="71"/>
    </row>
    <row r="13" spans="10:11" ht="15">
      <c r="J13" s="71" t="e">
        <f t="shared" si="0"/>
        <v>#DIV/0!</v>
      </c>
      <c r="K13" s="71"/>
    </row>
    <row r="14" spans="10:11" ht="15">
      <c r="J14" s="71" t="e">
        <f t="shared" si="0"/>
        <v>#DIV/0!</v>
      </c>
      <c r="K14" s="71"/>
    </row>
    <row r="15" spans="10:11" ht="15">
      <c r="J15" s="71" t="e">
        <f t="shared" si="0"/>
        <v>#DIV/0!</v>
      </c>
      <c r="K15" s="71"/>
    </row>
    <row r="16" spans="10:11" ht="15">
      <c r="J16" s="71" t="e">
        <f t="shared" si="0"/>
        <v>#DIV/0!</v>
      </c>
      <c r="K16" s="71"/>
    </row>
    <row r="17" spans="10:11" ht="15">
      <c r="J17" s="71" t="e">
        <f t="shared" si="0"/>
        <v>#DIV/0!</v>
      </c>
      <c r="K17" s="71"/>
    </row>
    <row r="18" spans="10:11" ht="15">
      <c r="J18" s="71" t="e">
        <f t="shared" si="0"/>
        <v>#DIV/0!</v>
      </c>
      <c r="K18" s="71"/>
    </row>
    <row r="19" spans="10:11" ht="15">
      <c r="J19" s="71" t="e">
        <f t="shared" si="0"/>
        <v>#DIV/0!</v>
      </c>
      <c r="K19" s="71"/>
    </row>
    <row r="20" spans="10:11" ht="15">
      <c r="J20" s="71" t="e">
        <f t="shared" si="0"/>
        <v>#DIV/0!</v>
      </c>
      <c r="K20" s="71"/>
    </row>
    <row r="21" spans="10:11" ht="15">
      <c r="J21" s="71" t="e">
        <f t="shared" si="0"/>
        <v>#DIV/0!</v>
      </c>
      <c r="K21" s="71"/>
    </row>
    <row r="22" spans="10:11" ht="15">
      <c r="J22" s="71" t="e">
        <f t="shared" si="0"/>
        <v>#DIV/0!</v>
      </c>
      <c r="K22" s="71"/>
    </row>
    <row r="23" spans="10:11" ht="15">
      <c r="J23" s="71" t="e">
        <f t="shared" si="0"/>
        <v>#DIV/0!</v>
      </c>
      <c r="K23" s="71"/>
    </row>
    <row r="24" spans="10:11" ht="15">
      <c r="J24" s="71" t="e">
        <f t="shared" si="0"/>
        <v>#DIV/0!</v>
      </c>
      <c r="K24" s="71"/>
    </row>
  </sheetData>
  <sheetProtection/>
  <mergeCells count="11">
    <mergeCell ref="L1:L2"/>
    <mergeCell ref="M1:Q1"/>
    <mergeCell ref="E2:F2"/>
    <mergeCell ref="G2:H2"/>
    <mergeCell ref="I2:J3"/>
    <mergeCell ref="A1:A2"/>
    <mergeCell ref="B1:B2"/>
    <mergeCell ref="C1:C2"/>
    <mergeCell ref="D1:D2"/>
    <mergeCell ref="E1:I1"/>
    <mergeCell ref="K1:K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4"/>
  <sheetViews>
    <sheetView zoomScalePageLayoutView="0" workbookViewId="0" topLeftCell="A1">
      <selection activeCell="H4" sqref="H4"/>
    </sheetView>
  </sheetViews>
  <sheetFormatPr defaultColWidth="11.421875" defaultRowHeight="12.75"/>
  <cols>
    <col min="1" max="1" width="17.7109375" style="0" bestFit="1" customWidth="1"/>
    <col min="2" max="3" width="17.7109375" style="0" customWidth="1"/>
    <col min="4" max="4" width="21.421875" style="0" bestFit="1" customWidth="1"/>
    <col min="5" max="7" width="21.421875" style="0" customWidth="1"/>
    <col min="8" max="9" width="22.140625" style="0" customWidth="1"/>
    <col min="10" max="10" width="0.2890625" style="0" customWidth="1"/>
    <col min="12" max="12" width="12.00390625" style="0" customWidth="1"/>
    <col min="13" max="13" width="20.57421875" style="0" customWidth="1"/>
    <col min="14" max="14" width="17.140625" style="0" customWidth="1"/>
    <col min="15" max="15" width="17.8515625" style="0" customWidth="1"/>
    <col min="16" max="16" width="42.00390625" style="0" customWidth="1"/>
  </cols>
  <sheetData>
    <row r="1" spans="1:16" ht="31.5" customHeight="1" thickBot="1">
      <c r="A1" s="32" t="s">
        <v>138</v>
      </c>
      <c r="B1" s="33" t="s">
        <v>139</v>
      </c>
      <c r="C1" s="33" t="s">
        <v>140</v>
      </c>
      <c r="D1" s="32" t="s">
        <v>141</v>
      </c>
      <c r="E1" s="34" t="s">
        <v>142</v>
      </c>
      <c r="F1" s="35"/>
      <c r="G1" s="35"/>
      <c r="H1" s="35"/>
      <c r="I1" s="35"/>
      <c r="J1" s="36"/>
      <c r="K1" s="32" t="s">
        <v>143</v>
      </c>
      <c r="L1" s="37" t="s">
        <v>144</v>
      </c>
      <c r="M1" s="38"/>
      <c r="N1" s="38"/>
      <c r="O1" s="38"/>
      <c r="P1" s="39"/>
    </row>
    <row r="2" spans="1:16" ht="39" thickBot="1">
      <c r="A2" s="40"/>
      <c r="B2" s="41"/>
      <c r="C2" s="41"/>
      <c r="D2" s="40"/>
      <c r="E2" s="42" t="s">
        <v>145</v>
      </c>
      <c r="F2" s="43"/>
      <c r="G2" s="42" t="s">
        <v>146</v>
      </c>
      <c r="H2" s="43"/>
      <c r="I2" s="42" t="s">
        <v>147</v>
      </c>
      <c r="J2" s="43"/>
      <c r="K2" s="40"/>
      <c r="L2" s="44" t="s">
        <v>148</v>
      </c>
      <c r="M2" s="44" t="s">
        <v>149</v>
      </c>
      <c r="N2" s="44" t="s">
        <v>150</v>
      </c>
      <c r="O2" s="44" t="s">
        <v>151</v>
      </c>
      <c r="P2" s="44" t="s">
        <v>70</v>
      </c>
    </row>
    <row r="3" spans="1:16" ht="16.5" customHeight="1">
      <c r="A3" s="45"/>
      <c r="B3" s="45"/>
      <c r="C3" s="45"/>
      <c r="D3" s="45"/>
      <c r="E3" s="46" t="s">
        <v>152</v>
      </c>
      <c r="F3" s="46" t="s">
        <v>153</v>
      </c>
      <c r="G3" s="46" t="s">
        <v>152</v>
      </c>
      <c r="H3" s="46" t="s">
        <v>153</v>
      </c>
      <c r="I3" s="45"/>
      <c r="J3" s="45"/>
      <c r="K3" s="45"/>
      <c r="L3" s="45"/>
      <c r="M3" s="45"/>
      <c r="N3" s="45"/>
      <c r="O3" s="45"/>
      <c r="P3" s="45"/>
    </row>
    <row r="4" spans="1:16" ht="178.5">
      <c r="A4" s="47" t="s">
        <v>241</v>
      </c>
      <c r="B4" s="47" t="s">
        <v>242</v>
      </c>
      <c r="C4" s="47" t="s">
        <v>8</v>
      </c>
      <c r="D4" s="47" t="s">
        <v>68</v>
      </c>
      <c r="E4" s="47" t="s">
        <v>243</v>
      </c>
      <c r="F4" s="47">
        <v>35</v>
      </c>
      <c r="G4" s="47" t="s">
        <v>244</v>
      </c>
      <c r="H4" s="47">
        <v>37</v>
      </c>
      <c r="I4" s="48">
        <f>J4</f>
        <v>0.9459459459459459</v>
      </c>
      <c r="J4" s="122">
        <f>(F4/H4)</f>
        <v>0.9459459459459459</v>
      </c>
      <c r="K4" s="47" t="s">
        <v>44</v>
      </c>
      <c r="L4" s="50">
        <v>100</v>
      </c>
      <c r="M4" s="51">
        <v>0.92</v>
      </c>
      <c r="N4" s="123">
        <f>M15/Q15*100</f>
        <v>91.66666666666666</v>
      </c>
      <c r="O4" s="124">
        <f>M14/Q14*100</f>
        <v>90</v>
      </c>
      <c r="P4" s="47" t="s">
        <v>245</v>
      </c>
    </row>
    <row r="5" spans="1:16" ht="165.75">
      <c r="A5" s="47" t="s">
        <v>246</v>
      </c>
      <c r="B5" s="47" t="s">
        <v>242</v>
      </c>
      <c r="C5" s="47" t="s">
        <v>8</v>
      </c>
      <c r="D5" s="47" t="s">
        <v>68</v>
      </c>
      <c r="E5" s="47" t="s">
        <v>247</v>
      </c>
      <c r="F5" s="47">
        <v>6</v>
      </c>
      <c r="G5" s="47" t="s">
        <v>248</v>
      </c>
      <c r="H5" s="47">
        <v>6</v>
      </c>
      <c r="I5" s="48">
        <f>J5</f>
        <v>1</v>
      </c>
      <c r="J5" s="122">
        <f aca="true" t="shared" si="0" ref="J5:J24">(F5/H5)</f>
        <v>1</v>
      </c>
      <c r="K5" s="47" t="s">
        <v>54</v>
      </c>
      <c r="L5" s="50">
        <v>100</v>
      </c>
      <c r="M5" s="51">
        <f>I5</f>
        <v>1</v>
      </c>
      <c r="N5" s="50">
        <f>M22/Q22*100</f>
        <v>100</v>
      </c>
      <c r="O5" s="50">
        <f>M21/Q21*100</f>
        <v>100</v>
      </c>
      <c r="P5" s="47" t="s">
        <v>249</v>
      </c>
    </row>
    <row r="6" ht="15">
      <c r="J6" s="71" t="e">
        <f t="shared" si="0"/>
        <v>#DIV/0!</v>
      </c>
    </row>
    <row r="7" ht="15">
      <c r="J7" s="71" t="e">
        <f t="shared" si="0"/>
        <v>#DIV/0!</v>
      </c>
    </row>
    <row r="8" ht="15">
      <c r="J8" s="71" t="e">
        <f t="shared" si="0"/>
        <v>#DIV/0!</v>
      </c>
    </row>
    <row r="9" spans="9:10" ht="15">
      <c r="I9" s="125"/>
      <c r="J9" s="71" t="e">
        <f t="shared" si="0"/>
        <v>#DIV/0!</v>
      </c>
    </row>
    <row r="10" spans="10:17" ht="15">
      <c r="J10" s="71" t="e">
        <f t="shared" si="0"/>
        <v>#DIV/0!</v>
      </c>
      <c r="K10" s="126" t="s">
        <v>243</v>
      </c>
      <c r="L10" s="126"/>
      <c r="M10" s="126"/>
      <c r="O10" s="126" t="s">
        <v>244</v>
      </c>
      <c r="P10" s="126"/>
      <c r="Q10" s="126"/>
    </row>
    <row r="11" spans="9:17" ht="15">
      <c r="I11" s="127"/>
      <c r="J11" s="71" t="e">
        <f t="shared" si="0"/>
        <v>#DIV/0!</v>
      </c>
      <c r="K11" s="128" t="s">
        <v>108</v>
      </c>
      <c r="L11" s="128" t="s">
        <v>250</v>
      </c>
      <c r="M11" s="128" t="s">
        <v>251</v>
      </c>
      <c r="O11" s="128" t="s">
        <v>108</v>
      </c>
      <c r="P11" s="128" t="s">
        <v>250</v>
      </c>
      <c r="Q11" s="128" t="s">
        <v>251</v>
      </c>
    </row>
    <row r="12" spans="10:17" ht="15">
      <c r="J12" s="71" t="e">
        <f t="shared" si="0"/>
        <v>#DIV/0!</v>
      </c>
      <c r="K12" s="129">
        <v>2016</v>
      </c>
      <c r="L12" s="130">
        <v>1</v>
      </c>
      <c r="M12" s="130">
        <v>5</v>
      </c>
      <c r="O12" s="129">
        <v>2016</v>
      </c>
      <c r="P12" s="130">
        <v>1</v>
      </c>
      <c r="Q12" s="130">
        <v>5</v>
      </c>
    </row>
    <row r="13" spans="10:17" ht="15">
      <c r="J13" s="71" t="e">
        <f t="shared" si="0"/>
        <v>#DIV/0!</v>
      </c>
      <c r="K13" s="129"/>
      <c r="L13" s="130">
        <v>2</v>
      </c>
      <c r="M13" s="130">
        <v>10</v>
      </c>
      <c r="O13" s="129"/>
      <c r="P13" s="130">
        <v>2</v>
      </c>
      <c r="Q13" s="130">
        <v>10</v>
      </c>
    </row>
    <row r="14" spans="10:17" ht="15">
      <c r="J14" s="71" t="e">
        <f t="shared" si="0"/>
        <v>#DIV/0!</v>
      </c>
      <c r="K14" s="129"/>
      <c r="L14" s="130">
        <v>3</v>
      </c>
      <c r="M14" s="130">
        <v>9</v>
      </c>
      <c r="O14" s="129"/>
      <c r="P14" s="130">
        <v>3</v>
      </c>
      <c r="Q14" s="130">
        <v>10</v>
      </c>
    </row>
    <row r="15" spans="10:17" ht="15">
      <c r="J15" s="71" t="e">
        <f t="shared" si="0"/>
        <v>#DIV/0!</v>
      </c>
      <c r="K15" s="129"/>
      <c r="L15" s="130">
        <v>4</v>
      </c>
      <c r="M15" s="130">
        <v>11</v>
      </c>
      <c r="O15" s="129"/>
      <c r="P15" s="130">
        <v>4</v>
      </c>
      <c r="Q15" s="130">
        <v>12</v>
      </c>
    </row>
    <row r="16" spans="10:17" ht="15">
      <c r="J16" s="71" t="e">
        <f t="shared" si="0"/>
        <v>#DIV/0!</v>
      </c>
      <c r="M16">
        <f>SUM(M12:M15)</f>
        <v>35</v>
      </c>
      <c r="Q16">
        <f>SUM(Q12:Q15)</f>
        <v>37</v>
      </c>
    </row>
    <row r="17" ht="15">
      <c r="J17" s="71" t="e">
        <f t="shared" si="0"/>
        <v>#DIV/0!</v>
      </c>
    </row>
    <row r="18" ht="15">
      <c r="J18" s="71" t="e">
        <f t="shared" si="0"/>
        <v>#DIV/0!</v>
      </c>
    </row>
    <row r="19" spans="10:17" ht="15">
      <c r="J19" s="71" t="e">
        <f t="shared" si="0"/>
        <v>#DIV/0!</v>
      </c>
      <c r="K19" s="126" t="s">
        <v>247</v>
      </c>
      <c r="L19" s="126"/>
      <c r="M19" s="126"/>
      <c r="O19" s="126" t="s">
        <v>248</v>
      </c>
      <c r="P19" s="131"/>
      <c r="Q19" s="131"/>
    </row>
    <row r="20" spans="10:17" ht="15">
      <c r="J20" s="71" t="e">
        <f t="shared" si="0"/>
        <v>#DIV/0!</v>
      </c>
      <c r="K20" s="128" t="s">
        <v>108</v>
      </c>
      <c r="L20" s="128" t="s">
        <v>250</v>
      </c>
      <c r="M20" s="128" t="s">
        <v>251</v>
      </c>
      <c r="O20" s="128" t="s">
        <v>108</v>
      </c>
      <c r="P20" s="128" t="s">
        <v>250</v>
      </c>
      <c r="Q20" s="128" t="s">
        <v>251</v>
      </c>
    </row>
    <row r="21" spans="10:17" ht="15">
      <c r="J21" s="71" t="e">
        <f t="shared" si="0"/>
        <v>#DIV/0!</v>
      </c>
      <c r="K21" s="129">
        <v>2016</v>
      </c>
      <c r="L21" s="130">
        <v>1</v>
      </c>
      <c r="M21" s="130">
        <v>11</v>
      </c>
      <c r="O21" s="129">
        <v>2016</v>
      </c>
      <c r="P21" s="130">
        <v>1</v>
      </c>
      <c r="Q21" s="132">
        <v>11</v>
      </c>
    </row>
    <row r="22" spans="10:17" ht="15">
      <c r="J22" s="71" t="e">
        <f t="shared" si="0"/>
        <v>#DIV/0!</v>
      </c>
      <c r="K22" s="129"/>
      <c r="L22" s="130">
        <v>2</v>
      </c>
      <c r="M22" s="130">
        <v>6</v>
      </c>
      <c r="O22" s="129"/>
      <c r="P22" s="130">
        <v>2</v>
      </c>
      <c r="Q22" s="132">
        <v>6</v>
      </c>
    </row>
    <row r="23" ht="15">
      <c r="J23" s="71" t="e">
        <f t="shared" si="0"/>
        <v>#DIV/0!</v>
      </c>
    </row>
    <row r="24" ht="15">
      <c r="J24" s="71" t="e">
        <f t="shared" si="0"/>
        <v>#DIV/0!</v>
      </c>
    </row>
  </sheetData>
  <sheetProtection/>
  <mergeCells count="18">
    <mergeCell ref="K12:K15"/>
    <mergeCell ref="O12:O15"/>
    <mergeCell ref="K19:M19"/>
    <mergeCell ref="O19:Q19"/>
    <mergeCell ref="K21:K22"/>
    <mergeCell ref="O21:O22"/>
    <mergeCell ref="L1:P1"/>
    <mergeCell ref="E2:F2"/>
    <mergeCell ref="G2:H2"/>
    <mergeCell ref="I2:J2"/>
    <mergeCell ref="K10:M10"/>
    <mergeCell ref="O10:Q10"/>
    <mergeCell ref="A1:A2"/>
    <mergeCell ref="B1:B2"/>
    <mergeCell ref="C1:C2"/>
    <mergeCell ref="D1:D2"/>
    <mergeCell ref="E1:I1"/>
    <mergeCell ref="K1:K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24"/>
  <sheetViews>
    <sheetView zoomScalePageLayoutView="0" workbookViewId="0" topLeftCell="A1">
      <selection activeCell="G5" sqref="G5"/>
    </sheetView>
  </sheetViews>
  <sheetFormatPr defaultColWidth="11.421875" defaultRowHeight="12.75"/>
  <cols>
    <col min="1" max="1" width="17.7109375" style="0" bestFit="1" customWidth="1"/>
    <col min="2" max="3" width="17.7109375" style="0" customWidth="1"/>
    <col min="4" max="4" width="21.421875" style="0" bestFit="1" customWidth="1"/>
    <col min="5" max="7" width="21.421875" style="0" customWidth="1"/>
    <col min="8" max="9" width="22.140625" style="0" customWidth="1"/>
    <col min="10" max="10" width="8.28125" style="0" customWidth="1"/>
    <col min="15" max="15" width="12.140625" style="0" customWidth="1"/>
    <col min="16" max="16" width="42.00390625" style="0" customWidth="1"/>
  </cols>
  <sheetData>
    <row r="1" spans="1:16" ht="31.5" customHeight="1" thickBot="1">
      <c r="A1" s="55" t="s">
        <v>138</v>
      </c>
      <c r="B1" s="56" t="s">
        <v>139</v>
      </c>
      <c r="C1" s="56" t="s">
        <v>140</v>
      </c>
      <c r="D1" s="55" t="s">
        <v>141</v>
      </c>
      <c r="E1" s="57" t="s">
        <v>142</v>
      </c>
      <c r="F1" s="58"/>
      <c r="G1" s="58"/>
      <c r="H1" s="58"/>
      <c r="I1" s="58"/>
      <c r="J1" s="59"/>
      <c r="K1" s="55" t="s">
        <v>143</v>
      </c>
      <c r="L1" s="60" t="s">
        <v>144</v>
      </c>
      <c r="M1" s="61"/>
      <c r="N1" s="61"/>
      <c r="O1" s="61"/>
      <c r="P1" s="62"/>
    </row>
    <row r="2" spans="1:16" ht="36.75" thickBot="1">
      <c r="A2" s="63"/>
      <c r="B2" s="64"/>
      <c r="C2" s="64"/>
      <c r="D2" s="63"/>
      <c r="E2" s="60" t="s">
        <v>145</v>
      </c>
      <c r="F2" s="62"/>
      <c r="G2" s="60" t="s">
        <v>146</v>
      </c>
      <c r="H2" s="62"/>
      <c r="I2" s="60" t="s">
        <v>147</v>
      </c>
      <c r="J2" s="62"/>
      <c r="K2" s="63"/>
      <c r="L2" s="66" t="s">
        <v>148</v>
      </c>
      <c r="M2" s="66" t="s">
        <v>149</v>
      </c>
      <c r="N2" s="66" t="s">
        <v>150</v>
      </c>
      <c r="O2" s="66" t="s">
        <v>151</v>
      </c>
      <c r="P2" s="66" t="s">
        <v>165</v>
      </c>
    </row>
    <row r="3" spans="1:16" ht="12.75">
      <c r="A3" s="67"/>
      <c r="B3" s="67"/>
      <c r="C3" s="67"/>
      <c r="D3" s="67"/>
      <c r="E3" s="68" t="s">
        <v>166</v>
      </c>
      <c r="F3" s="68" t="s">
        <v>153</v>
      </c>
      <c r="G3" s="68" t="s">
        <v>166</v>
      </c>
      <c r="H3" s="68" t="s">
        <v>153</v>
      </c>
      <c r="I3" s="67"/>
      <c r="J3" s="67"/>
      <c r="K3" s="67"/>
      <c r="L3" s="67"/>
      <c r="M3" s="67"/>
      <c r="N3" s="67"/>
      <c r="O3" s="67"/>
      <c r="P3" s="67"/>
    </row>
    <row r="4" spans="1:16" ht="120.75" customHeight="1">
      <c r="A4" s="133" t="s">
        <v>252</v>
      </c>
      <c r="B4" s="133" t="s">
        <v>253</v>
      </c>
      <c r="C4" s="133" t="s">
        <v>8</v>
      </c>
      <c r="D4" s="133" t="s">
        <v>68</v>
      </c>
      <c r="E4" s="133" t="s">
        <v>254</v>
      </c>
      <c r="F4" s="134">
        <v>2</v>
      </c>
      <c r="G4" s="133" t="s">
        <v>255</v>
      </c>
      <c r="H4" s="134">
        <v>2</v>
      </c>
      <c r="I4" s="135">
        <f>J4</f>
        <v>1</v>
      </c>
      <c r="J4" s="136">
        <f>(F4/H4)</f>
        <v>1</v>
      </c>
      <c r="K4" s="133" t="s">
        <v>54</v>
      </c>
      <c r="L4" s="137"/>
      <c r="M4" s="137"/>
      <c r="N4" s="137"/>
      <c r="O4" s="137"/>
      <c r="P4" s="138" t="s">
        <v>256</v>
      </c>
    </row>
    <row r="5" spans="1:16" ht="229.5">
      <c r="A5" s="133" t="s">
        <v>257</v>
      </c>
      <c r="B5" s="133" t="s">
        <v>253</v>
      </c>
      <c r="C5" s="133" t="s">
        <v>8</v>
      </c>
      <c r="D5" s="133" t="s">
        <v>229</v>
      </c>
      <c r="E5" s="133" t="s">
        <v>258</v>
      </c>
      <c r="F5" s="134">
        <v>1</v>
      </c>
      <c r="G5" s="133" t="s">
        <v>259</v>
      </c>
      <c r="H5" s="134">
        <v>1</v>
      </c>
      <c r="I5" s="135">
        <f>J5</f>
        <v>1</v>
      </c>
      <c r="J5" s="136">
        <f>(F5/H5)</f>
        <v>1</v>
      </c>
      <c r="K5" s="133" t="s">
        <v>54</v>
      </c>
      <c r="L5" s="137"/>
      <c r="M5" s="137"/>
      <c r="N5" s="137"/>
      <c r="O5" s="137"/>
      <c r="P5" s="138" t="s">
        <v>260</v>
      </c>
    </row>
    <row r="6" spans="1:16" ht="178.5">
      <c r="A6" s="133" t="s">
        <v>261</v>
      </c>
      <c r="B6" s="133" t="s">
        <v>253</v>
      </c>
      <c r="C6" s="133" t="s">
        <v>8</v>
      </c>
      <c r="D6" s="133" t="s">
        <v>68</v>
      </c>
      <c r="E6" s="133" t="s">
        <v>262</v>
      </c>
      <c r="F6" s="134">
        <v>234</v>
      </c>
      <c r="G6" s="133" t="s">
        <v>263</v>
      </c>
      <c r="H6" s="134">
        <v>567</v>
      </c>
      <c r="I6" s="135">
        <f>J6</f>
        <v>0.4126984126984127</v>
      </c>
      <c r="J6" s="136">
        <f>(F6/H6)</f>
        <v>0.4126984126984127</v>
      </c>
      <c r="K6" s="133" t="s">
        <v>54</v>
      </c>
      <c r="L6" s="137"/>
      <c r="M6" s="137"/>
      <c r="N6" s="137"/>
      <c r="O6" s="137"/>
      <c r="P6" s="138" t="s">
        <v>264</v>
      </c>
    </row>
    <row r="7" ht="15">
      <c r="J7" s="71"/>
    </row>
    <row r="8" ht="15">
      <c r="J8" s="71"/>
    </row>
    <row r="9" ht="15">
      <c r="J9" s="71"/>
    </row>
    <row r="10" ht="15">
      <c r="J10" s="71"/>
    </row>
    <row r="11" ht="15">
      <c r="J11" s="71"/>
    </row>
    <row r="12" ht="15">
      <c r="J12" s="71"/>
    </row>
    <row r="13" ht="15">
      <c r="J13" s="71"/>
    </row>
    <row r="14" ht="15">
      <c r="J14" s="71"/>
    </row>
    <row r="15" ht="15">
      <c r="J15" s="71"/>
    </row>
    <row r="16" ht="15">
      <c r="J16" s="71"/>
    </row>
    <row r="17" ht="15">
      <c r="J17" s="71"/>
    </row>
    <row r="18" ht="15">
      <c r="J18" s="71"/>
    </row>
    <row r="19" ht="15">
      <c r="J19" s="71"/>
    </row>
    <row r="20" ht="15">
      <c r="J20" s="71"/>
    </row>
    <row r="21" ht="15">
      <c r="J21" s="71"/>
    </row>
    <row r="22" ht="15">
      <c r="J22" s="71"/>
    </row>
    <row r="23" ht="15">
      <c r="J23" s="71"/>
    </row>
    <row r="24" ht="15">
      <c r="J24" s="71"/>
    </row>
  </sheetData>
  <sheetProtection/>
  <mergeCells count="10">
    <mergeCell ref="L1:P1"/>
    <mergeCell ref="E2:F2"/>
    <mergeCell ref="G2:H2"/>
    <mergeCell ref="I2:J2"/>
    <mergeCell ref="A1:A2"/>
    <mergeCell ref="B1:B2"/>
    <mergeCell ref="C1:C2"/>
    <mergeCell ref="D1:D2"/>
    <mergeCell ref="E1:I1"/>
    <mergeCell ref="K1:K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24"/>
  <sheetViews>
    <sheetView zoomScalePageLayoutView="0" workbookViewId="0" topLeftCell="A1">
      <selection activeCell="D18" sqref="D18"/>
    </sheetView>
  </sheetViews>
  <sheetFormatPr defaultColWidth="11.421875" defaultRowHeight="12.75"/>
  <cols>
    <col min="1" max="1" width="17.7109375" style="0" bestFit="1" customWidth="1"/>
    <col min="2" max="3" width="17.7109375" style="0" customWidth="1"/>
    <col min="4" max="4" width="21.421875" style="0" bestFit="1" customWidth="1"/>
    <col min="5" max="7" width="21.421875" style="0" customWidth="1"/>
    <col min="8" max="9" width="22.140625" style="0" customWidth="1"/>
    <col min="10" max="10" width="6.421875" style="0" hidden="1" customWidth="1"/>
    <col min="11" max="11" width="12.140625" style="0" customWidth="1"/>
    <col min="16" max="16" width="12.140625" style="0" customWidth="1"/>
    <col min="17" max="17" width="42.00390625" style="0" customWidth="1"/>
  </cols>
  <sheetData>
    <row r="1" spans="1:17" ht="31.5" customHeight="1" thickBot="1">
      <c r="A1" s="55" t="s">
        <v>138</v>
      </c>
      <c r="B1" s="56" t="s">
        <v>139</v>
      </c>
      <c r="C1" s="56" t="s">
        <v>140</v>
      </c>
      <c r="D1" s="55" t="s">
        <v>141</v>
      </c>
      <c r="E1" s="57" t="s">
        <v>142</v>
      </c>
      <c r="F1" s="58"/>
      <c r="G1" s="58"/>
      <c r="H1" s="58"/>
      <c r="I1" s="58"/>
      <c r="J1" s="59"/>
      <c r="K1" s="55" t="s">
        <v>164</v>
      </c>
      <c r="L1" s="55" t="s">
        <v>143</v>
      </c>
      <c r="M1" s="60" t="s">
        <v>144</v>
      </c>
      <c r="N1" s="61"/>
      <c r="O1" s="61"/>
      <c r="P1" s="61"/>
      <c r="Q1" s="62"/>
    </row>
    <row r="2" spans="1:17" ht="36.75" thickBot="1">
      <c r="A2" s="63"/>
      <c r="B2" s="64"/>
      <c r="C2" s="64"/>
      <c r="D2" s="63"/>
      <c r="E2" s="60" t="s">
        <v>145</v>
      </c>
      <c r="F2" s="62"/>
      <c r="G2" s="60" t="s">
        <v>146</v>
      </c>
      <c r="H2" s="62"/>
      <c r="I2" s="57" t="s">
        <v>147</v>
      </c>
      <c r="J2" s="58"/>
      <c r="K2" s="63"/>
      <c r="L2" s="65"/>
      <c r="M2" s="66" t="s">
        <v>148</v>
      </c>
      <c r="N2" s="66" t="s">
        <v>149</v>
      </c>
      <c r="O2" s="66" t="s">
        <v>150</v>
      </c>
      <c r="P2" s="66" t="s">
        <v>151</v>
      </c>
      <c r="Q2" s="66" t="s">
        <v>165</v>
      </c>
    </row>
    <row r="3" spans="1:17" ht="12.75">
      <c r="A3" s="67"/>
      <c r="B3" s="67"/>
      <c r="C3" s="67"/>
      <c r="D3" s="67"/>
      <c r="E3" s="68" t="s">
        <v>166</v>
      </c>
      <c r="F3" s="68" t="s">
        <v>153</v>
      </c>
      <c r="G3" s="68" t="s">
        <v>166</v>
      </c>
      <c r="H3" s="68" t="s">
        <v>153</v>
      </c>
      <c r="I3" s="69"/>
      <c r="J3" s="70"/>
      <c r="K3" s="67"/>
      <c r="L3" s="67"/>
      <c r="M3" s="67"/>
      <c r="N3" s="67"/>
      <c r="O3" s="67"/>
      <c r="P3" s="67"/>
      <c r="Q3" s="67"/>
    </row>
    <row r="4" spans="1:17" s="87" customFormat="1" ht="51">
      <c r="A4" s="80" t="s">
        <v>265</v>
      </c>
      <c r="B4" s="80" t="s">
        <v>266</v>
      </c>
      <c r="C4" s="80" t="s">
        <v>267</v>
      </c>
      <c r="D4" s="80" t="s">
        <v>268</v>
      </c>
      <c r="E4" s="80" t="s">
        <v>269</v>
      </c>
      <c r="F4" s="80">
        <v>100</v>
      </c>
      <c r="G4" s="80"/>
      <c r="H4" s="80">
        <v>100</v>
      </c>
      <c r="I4" s="82">
        <f>J4</f>
        <v>1</v>
      </c>
      <c r="J4" s="83">
        <f>(F4/H4)</f>
        <v>1</v>
      </c>
      <c r="K4" s="83">
        <v>0.8</v>
      </c>
      <c r="L4" s="80" t="s">
        <v>270</v>
      </c>
      <c r="M4" s="84"/>
      <c r="N4" s="139">
        <f>1285+1544</f>
        <v>2829</v>
      </c>
      <c r="O4" s="84">
        <v>1820</v>
      </c>
      <c r="P4" s="84">
        <v>1780</v>
      </c>
      <c r="Q4" s="119" t="s">
        <v>271</v>
      </c>
    </row>
    <row r="5" spans="1:17" s="87" customFormat="1" ht="63.75">
      <c r="A5" s="80" t="s">
        <v>272</v>
      </c>
      <c r="B5" s="80" t="s">
        <v>273</v>
      </c>
      <c r="C5" s="80" t="s">
        <v>267</v>
      </c>
      <c r="D5" s="80" t="s">
        <v>268</v>
      </c>
      <c r="E5" s="80" t="s">
        <v>274</v>
      </c>
      <c r="F5" s="80">
        <v>100</v>
      </c>
      <c r="G5" s="80"/>
      <c r="H5" s="80">
        <v>100</v>
      </c>
      <c r="I5" s="82">
        <f>J5</f>
        <v>1</v>
      </c>
      <c r="J5" s="83">
        <f aca="true" t="shared" si="0" ref="J5:J24">(F5/H5)</f>
        <v>1</v>
      </c>
      <c r="K5" s="83">
        <v>0.8</v>
      </c>
      <c r="L5" s="80" t="s">
        <v>275</v>
      </c>
      <c r="M5" s="84"/>
      <c r="N5" s="139">
        <f>5692+3369</f>
        <v>9061</v>
      </c>
      <c r="O5" s="84">
        <v>10300</v>
      </c>
      <c r="P5" s="84">
        <v>10200</v>
      </c>
      <c r="Q5" s="120" t="s">
        <v>276</v>
      </c>
    </row>
    <row r="6" spans="1:17" ht="15">
      <c r="A6" s="54"/>
      <c r="B6" s="54"/>
      <c r="C6" s="54"/>
      <c r="D6" s="54"/>
      <c r="E6" s="54"/>
      <c r="F6" s="54"/>
      <c r="G6" s="54"/>
      <c r="H6" s="54"/>
      <c r="I6" s="116"/>
      <c r="J6" s="117"/>
      <c r="K6" s="117"/>
      <c r="L6" s="54"/>
      <c r="M6" s="87"/>
      <c r="N6" s="118"/>
      <c r="O6" s="87"/>
      <c r="P6" s="87"/>
      <c r="Q6" s="140"/>
    </row>
    <row r="7" spans="10:11" ht="15">
      <c r="J7" s="71" t="e">
        <f t="shared" si="0"/>
        <v>#DIV/0!</v>
      </c>
      <c r="K7" s="71"/>
    </row>
    <row r="8" spans="10:11" ht="15">
      <c r="J8" s="71" t="e">
        <f t="shared" si="0"/>
        <v>#DIV/0!</v>
      </c>
      <c r="K8" s="71"/>
    </row>
    <row r="9" spans="10:11" ht="15">
      <c r="J9" s="71" t="e">
        <f t="shared" si="0"/>
        <v>#DIV/0!</v>
      </c>
      <c r="K9" s="71"/>
    </row>
    <row r="10" spans="5:11" ht="15">
      <c r="E10" s="141" t="s">
        <v>277</v>
      </c>
      <c r="J10" s="71" t="e">
        <f t="shared" si="0"/>
        <v>#DIV/0!</v>
      </c>
      <c r="K10" s="71"/>
    </row>
    <row r="11" spans="10:11" ht="15">
      <c r="J11" s="71" t="e">
        <f t="shared" si="0"/>
        <v>#DIV/0!</v>
      </c>
      <c r="K11" s="71"/>
    </row>
    <row r="12" spans="10:11" ht="15">
      <c r="J12" s="71" t="e">
        <f t="shared" si="0"/>
        <v>#DIV/0!</v>
      </c>
      <c r="K12" s="71"/>
    </row>
    <row r="13" spans="10:11" ht="15">
      <c r="J13" s="71" t="e">
        <f t="shared" si="0"/>
        <v>#DIV/0!</v>
      </c>
      <c r="K13" s="71"/>
    </row>
    <row r="14" spans="10:11" ht="15">
      <c r="J14" s="71" t="e">
        <f t="shared" si="0"/>
        <v>#DIV/0!</v>
      </c>
      <c r="K14" s="71"/>
    </row>
    <row r="15" spans="10:11" ht="15">
      <c r="J15" s="71" t="e">
        <f t="shared" si="0"/>
        <v>#DIV/0!</v>
      </c>
      <c r="K15" s="71"/>
    </row>
    <row r="16" spans="10:11" ht="15">
      <c r="J16" s="71" t="e">
        <f t="shared" si="0"/>
        <v>#DIV/0!</v>
      </c>
      <c r="K16" s="71"/>
    </row>
    <row r="17" spans="10:11" ht="15">
      <c r="J17" s="71" t="e">
        <f t="shared" si="0"/>
        <v>#DIV/0!</v>
      </c>
      <c r="K17" s="71"/>
    </row>
    <row r="18" spans="10:11" ht="15">
      <c r="J18" s="71" t="e">
        <f t="shared" si="0"/>
        <v>#DIV/0!</v>
      </c>
      <c r="K18" s="71"/>
    </row>
    <row r="19" spans="10:11" ht="15">
      <c r="J19" s="71" t="e">
        <f t="shared" si="0"/>
        <v>#DIV/0!</v>
      </c>
      <c r="K19" s="71"/>
    </row>
    <row r="20" spans="10:11" ht="15">
      <c r="J20" s="71" t="e">
        <f t="shared" si="0"/>
        <v>#DIV/0!</v>
      </c>
      <c r="K20" s="71"/>
    </row>
    <row r="21" spans="10:11" ht="15">
      <c r="J21" s="71" t="e">
        <f t="shared" si="0"/>
        <v>#DIV/0!</v>
      </c>
      <c r="K21" s="71"/>
    </row>
    <row r="22" spans="10:11" ht="15">
      <c r="J22" s="71" t="e">
        <f t="shared" si="0"/>
        <v>#DIV/0!</v>
      </c>
      <c r="K22" s="71"/>
    </row>
    <row r="23" spans="10:11" ht="15">
      <c r="J23" s="71" t="e">
        <f t="shared" si="0"/>
        <v>#DIV/0!</v>
      </c>
      <c r="K23" s="71"/>
    </row>
    <row r="24" spans="10:11" ht="15">
      <c r="J24" s="71" t="e">
        <f t="shared" si="0"/>
        <v>#DIV/0!</v>
      </c>
      <c r="K24" s="71"/>
    </row>
  </sheetData>
  <sheetProtection/>
  <mergeCells count="11">
    <mergeCell ref="L1:L2"/>
    <mergeCell ref="M1:Q1"/>
    <mergeCell ref="E2:F2"/>
    <mergeCell ref="G2:H2"/>
    <mergeCell ref="I2:J3"/>
    <mergeCell ref="A1:A2"/>
    <mergeCell ref="B1:B2"/>
    <mergeCell ref="C1:C2"/>
    <mergeCell ref="D1:D2"/>
    <mergeCell ref="E1:I1"/>
    <mergeCell ref="K1: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ghenaot</dc:creator>
  <cp:keywords/>
  <dc:description/>
  <cp:lastModifiedBy>Carlos Felipe Sánchez Quiceno</cp:lastModifiedBy>
  <cp:lastPrinted>2017-06-09T12:08:05Z</cp:lastPrinted>
  <dcterms:created xsi:type="dcterms:W3CDTF">2012-02-17T16:26:51Z</dcterms:created>
  <dcterms:modified xsi:type="dcterms:W3CDTF">2017-09-15T20:53:55Z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