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 sheetId="1" r:id="rId1"/>
    <sheet name="Hoja2" sheetId="2" r:id="rId2"/>
    <sheet name="Hoja3" sheetId="3" r:id="rId3"/>
  </sheets>
  <definedNames/>
  <calcPr fullCalcOnLoad="1"/>
</workbook>
</file>

<file path=xl/sharedStrings.xml><?xml version="1.0" encoding="utf-8"?>
<sst xmlns="http://schemas.openxmlformats.org/spreadsheetml/2006/main" count="368" uniqueCount="111">
  <si>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</si>
  <si>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</si>
  <si>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</si>
  <si>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</si>
  <si>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</si>
  <si>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</si>
  <si>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</si>
  <si>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</si>
  <si>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</si>
  <si>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</si>
  <si>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</si>
  <si>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</si>
  <si>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</si>
  <si>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</si>
  <si>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</si>
  <si>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</si>
  <si>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</si>
  <si>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</si>
  <si>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</si>
  <si>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</si>
  <si>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</si>
  <si>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</si>
  <si>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</si>
  <si>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</si>
  <si>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</si>
  <si>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</si>
  <si>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</si>
  <si>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</si>
  <si>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</si>
  <si>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DIRECCION SECCIONAL DE ADMINISTRACION JUDICIAL</t>
  </si>
  <si>
    <t>CARRERA 8 # 42 B 50 PISO 3</t>
  </si>
  <si>
    <t>www.ramajudicial.gov.co</t>
  </si>
  <si>
    <r>
      <rPr>
        <b/>
        <sz val="11"/>
        <color indexed="8"/>
        <rFont val="Calibri"/>
        <family val="2"/>
      </rPr>
      <t>Mision:</t>
    </r>
    <r>
      <rPr>
        <sz val="11"/>
        <color theme="1"/>
        <rFont val="Calibri"/>
        <family val="2"/>
      </rPr>
      <t xml:space="preserve">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t>
    </r>
    <r>
      <rPr>
        <b/>
        <sz val="11"/>
        <color indexed="8"/>
        <rFont val="Calibri"/>
        <family val="2"/>
      </rPr>
      <t>Vision:</t>
    </r>
    <r>
      <rPr>
        <sz val="11"/>
        <color theme="1"/>
        <rFont val="Calibri"/>
        <family val="2"/>
      </rPr>
      <t xml:space="preserve">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r>
  </si>
  <si>
    <t>El propósito esencial del plan sectorial de desarrollo de la Rama Judicial es direccionar estratégicamente el mejoramiento de la gestión judicial y administrativa, con fundamento en unas políticas institucionales que conlleven a la satisfacción de la demanda de justicia, mejoren los canales de interacción con el ciudadano, incorporando herramientas innovadoras que contribuyan a la celeridad y la simplificación del quehacer de la administración de justicia.
Se procura con el desarrollo del Plan obtener resultados favorables en términos de reducción de tiempos procesales, con un incremento en la tasa de producción promedio por despacho y la reducción de inventarios; mayor visibilidad de las actuaciones procesales al interior de los despachos judiciales y modernización de la justicia en términos de infraestructura, tecnología, modelos de gestión; entre otros.
El Plan Sectorial de Desarrollo 2015 – 2108, se enmarca en la estrategia transversal “Seguridad, Justicia y democracia para la construcción de paz” del Plan Nacional de Desarrollo 2014 – 2018, dentro de su objetivo desarrollado para “promover la prestación, administración y acceso a los servicios de justicia con un enfoque sistémico y territorial”,
Así, las actividades propias de la Dirección Seccional de Administración Judicial de Pereira como órgano técnico administrativo del Sector Jurisdiccional de la Rama Judicial en Risaralda, deben enmarcar su gestión en dicho Plan y su cumplimiento deberá dirigirse al esfuerzo de una administración eficiente de los recursos dispuestos para su funcionamiento</t>
  </si>
  <si>
    <t>Claudia Liliana Gomez Giraldo</t>
  </si>
  <si>
    <t>Servicio de mantenimiento de edificios mpios</t>
  </si>
  <si>
    <t>marzo de 2017</t>
  </si>
  <si>
    <t>270 dias</t>
  </si>
  <si>
    <t>minima cuantía</t>
  </si>
  <si>
    <t>Recursos Corrientes (del Tesoro)</t>
  </si>
  <si>
    <t>NO</t>
  </si>
  <si>
    <t>N/A</t>
  </si>
  <si>
    <t>Claudia Liliana Gomez Giraldo  Coordinadora Area Financiera y Administrativa  tel 3116797 cgomezgi@cendoj.ramajudicial.gov.co</t>
  </si>
  <si>
    <t>Servicios de Edificación, Construcción de Instalaciones y  mantenimiento, Servicios de mantenimiento y reparaciones de
construcciones e instalaciones</t>
  </si>
  <si>
    <t>mayo de 2017</t>
  </si>
  <si>
    <t>240 dias</t>
  </si>
  <si>
    <t>minima cuantia</t>
  </si>
  <si>
    <t>Medios impresos</t>
  </si>
  <si>
    <t>Servicios de cerrajería</t>
  </si>
  <si>
    <t>90 dias</t>
  </si>
  <si>
    <t>Servicio de instalación o mantenimiento o reparación de aires acondicionados</t>
  </si>
  <si>
    <t>MANTENIMIENTO DE BIENES MUEBLES, EQUIPOS Y ENSERES</t>
  </si>
  <si>
    <t>Servicios de mantenimiento de ascensores s/rosa</t>
  </si>
  <si>
    <t>enero de 2017</t>
  </si>
  <si>
    <t>330 dias</t>
  </si>
  <si>
    <t>Servicios de mantenimiento de ascensores pei</t>
  </si>
  <si>
    <t xml:space="preserve"> Centrales eléctricas</t>
  </si>
  <si>
    <t>Servicio de mantenimiento o reparación de equipos y sistemas de protección contra incendios (MOTOBOMBAS)</t>
  </si>
  <si>
    <t>Dotacion</t>
  </si>
  <si>
    <t>abril de 2017</t>
  </si>
  <si>
    <t xml:space="preserve">Suministro de materiales electricos y de ferreteria para el Distrito Judicial </t>
  </si>
  <si>
    <t>febrero de 2017</t>
  </si>
  <si>
    <t>15 dias</t>
  </si>
  <si>
    <t>Impuesto sobre los bienes</t>
  </si>
  <si>
    <t>n/a</t>
  </si>
  <si>
    <t>Suministro de elementos de papelería y útiles de oficina para  el Distrito Judicial.</t>
  </si>
  <si>
    <t>menor cuantía subasta inversa presencial</t>
  </si>
  <si>
    <t>suministro de combustible a los  vehículos utilitarios y a los asignados al esquema de seguridad al servicio de la Rama Judicial en el Distrito Judicial de Pereira</t>
  </si>
  <si>
    <t>Servicios de mantenimiento y reparación de vehículos</t>
  </si>
  <si>
    <t>300 dias</t>
  </si>
  <si>
    <t>Servicios de Viajes, Alimentación, Alojamiento
y Entretenimiento</t>
  </si>
  <si>
    <t>febrero de 2016</t>
  </si>
  <si>
    <t>76111501  90101700</t>
  </si>
  <si>
    <t>Servicios de limpieza de edificios, Servicios de cafetería</t>
  </si>
  <si>
    <t>licitación pública</t>
  </si>
  <si>
    <t>Servicios de vigilancia</t>
  </si>
  <si>
    <t>Suministro de molibliario para dotación de los Despachos Judiciales en el Distrito Judicial</t>
  </si>
  <si>
    <t>junio de 2017</t>
  </si>
  <si>
    <t>30 dias</t>
  </si>
  <si>
    <t>OTROS SERVICIOS PARA CAPACITACION, BIENESTAR SOCIAL Y ESTIMULOS Servicios de prestadores especialistas de servicios de salud</t>
  </si>
  <si>
    <t>Servicio de alquiler o leasing de fotocopiadoras</t>
  </si>
  <si>
    <t>Servicio de alquiler o leasing de fotocopiadoras con operario</t>
  </si>
  <si>
    <t xml:space="preserve"> Transporte de correo y carga</t>
  </si>
  <si>
    <t>Servicios de acueducto y alcantarillado</t>
  </si>
  <si>
    <t>365 dias</t>
  </si>
  <si>
    <t>83101801 83101803</t>
  </si>
  <si>
    <t>Suministro de electricidad monofásica, Suministro de electricidad trifásica</t>
  </si>
  <si>
    <t>43191504 43191501</t>
  </si>
  <si>
    <t>Teléfonos fijos  teléfonos móviles</t>
  </si>
  <si>
    <t>360 dias</t>
  </si>
  <si>
    <t>Alquiler y arrendamiento de propiedades o edificaciones Para funcionamiento de la desaj</t>
  </si>
  <si>
    <t>directa</t>
  </si>
  <si>
    <t>Alquiler y arrendamiento de propiedades o edificaciones Para funcionamiento de bodega desaj y archivo de procesos inactivos</t>
  </si>
  <si>
    <t>Alquiler y arrendamiento de propiedades o edificaciones para funcionamiento de Juzgados don ricardo</t>
  </si>
  <si>
    <t>Alquiler y arrendamiento de propiedades o edificaciones Para funcionamiento de Juzgados de d/das (guadalupe y los molinos)</t>
  </si>
  <si>
    <t>Directa</t>
  </si>
  <si>
    <t>Alquiler y arrendamiento de propiedades o edificaciones Para funcionamiento de los Juzgados del Municipio de Apia</t>
  </si>
  <si>
    <t>Alquiler y arrendamiento de propiedades o edificaciones Para funcionamiento de los Juzgados del Municipio de Santuario</t>
  </si>
  <si>
    <t>Alquiler y arrendamiento de propiedades o edificaciones Para funcionamiento de los Juzgados del Municipio de La Celia</t>
  </si>
  <si>
    <t>Alquiler y arrendamiento de propiedades o edificaciones Para funcionamiento de los Juzgados del SIRPA</t>
  </si>
  <si>
    <t>Suministro de equipos para dotación de los Despachos Judiciales en el Distrito Judicial</t>
  </si>
  <si>
    <t>julio de 2017</t>
  </si>
  <si>
    <t>Servicios de Edificación, Construcción de Instalaciones y  mantenimiento, Servicios de mantenimiento y reparaciones de
construcciones e instalaciones(mejoramiento y mantenimiento de infraestructura fisica)</t>
  </si>
  <si>
    <t>150 dias</t>
  </si>
  <si>
    <t>LAS OBRAS DE CONSTRUCCIÓN SEGUNDA ETAPA DE SEDE JUDICIAL DE APIA</t>
  </si>
  <si>
    <t>interventoria obras de apia</t>
  </si>
  <si>
    <t>Licitacion Publica</t>
  </si>
  <si>
    <t>Concurso de meritos</t>
  </si>
  <si>
    <t>Sistematizaciòn despachos judiciales</t>
  </si>
  <si>
    <t>Acuerdo marco de precios</t>
  </si>
  <si>
    <t>si</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</si>
</sst>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 #,##0.00_ ;_ * \-#,##0.00_ ;_ * &quot;-&quot;??_ ;_ @_ "/>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2">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color indexed="63"/>
      <name val="Arial"/>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404040"/>
      <name val="Arial"/>
      <family val="2"/>
    </font>
    <font>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0" fontId="22" fillId="23" borderId="14" xfId="39" applyBorder="1" applyAlignment="1">
      <alignment horizontal="left" wrapText="1"/>
    </xf>
    <xf numFmtId="14" fontId="0" fillId="0" borderId="13" xfId="0" applyNumberFormat="1" applyBorder="1" applyAlignment="1">
      <alignment wrapText="1"/>
    </xf>
    <xf numFmtId="0" fontId="39" fillId="0" borderId="0" xfId="0" applyFont="1" applyAlignment="1">
      <alignment/>
    </xf>
    <xf numFmtId="0" fontId="22" fillId="23" borderId="15" xfId="39" applyBorder="1" applyAlignment="1">
      <alignment wrapText="1"/>
    </xf>
    <xf numFmtId="0" fontId="0" fillId="0" borderId="0" xfId="0" applyAlignment="1">
      <alignment/>
    </xf>
    <xf numFmtId="0" fontId="39" fillId="0" borderId="0" xfId="0" applyFont="1" applyAlignment="1">
      <alignment wrapText="1"/>
    </xf>
    <xf numFmtId="0" fontId="22" fillId="23" borderId="14" xfId="39" applyBorder="1" applyAlignment="1">
      <alignment wrapText="1"/>
    </xf>
    <xf numFmtId="0" fontId="22"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2"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40" fillId="0" borderId="0" xfId="0" applyFont="1" applyAlignment="1">
      <alignment/>
    </xf>
    <xf numFmtId="172" fontId="0" fillId="0" borderId="0" xfId="0" applyNumberFormat="1" applyAlignment="1">
      <alignment wrapText="1"/>
    </xf>
    <xf numFmtId="0" fontId="41" fillId="0" borderId="10" xfId="0" applyFont="1" applyBorder="1" applyAlignment="1">
      <alignment/>
    </xf>
    <xf numFmtId="171" fontId="0" fillId="0" borderId="0" xfId="49" applyFont="1" applyAlignment="1">
      <alignment wrapText="1"/>
    </xf>
    <xf numFmtId="171" fontId="0" fillId="0" borderId="0" xfId="49" applyFont="1" applyFill="1" applyAlignment="1">
      <alignment wrapText="1"/>
    </xf>
    <xf numFmtId="171" fontId="22" fillId="23" borderId="16" xfId="49" applyFont="1" applyFill="1" applyBorder="1" applyAlignment="1">
      <alignment wrapText="1"/>
    </xf>
    <xf numFmtId="171" fontId="0" fillId="0" borderId="18" xfId="49" applyFont="1" applyBorder="1" applyAlignment="1">
      <alignment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8"/>
  <sheetViews>
    <sheetView tabSelected="1" zoomScale="80" zoomScaleNormal="80" zoomScalePageLayoutView="80" workbookViewId="0" topLeftCell="B13">
      <selection activeCell="C13" sqref="C13"/>
    </sheetView>
  </sheetViews>
  <sheetFormatPr defaultColWidth="10.8515625" defaultRowHeight="15"/>
  <cols>
    <col min="1" max="1" width="10.8515625" style="1" customWidth="1"/>
    <col min="2" max="2" width="25.7109375" style="1" customWidth="1"/>
    <col min="3" max="3" width="66.421875" style="1" customWidth="1"/>
    <col min="4" max="4" width="18.7109375" style="1" customWidth="1"/>
    <col min="5" max="5" width="15.140625" style="1" customWidth="1"/>
    <col min="6" max="6" width="17.421875" style="1" customWidth="1"/>
    <col min="7" max="7" width="13.00390625" style="1" bestFit="1" customWidth="1"/>
    <col min="8" max="8" width="21.28125" style="28"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6" t="s">
        <v>29</v>
      </c>
      <c r="F5" s="32" t="s">
        <v>27</v>
      </c>
      <c r="G5" s="33"/>
      <c r="H5" s="33"/>
      <c r="I5" s="34"/>
    </row>
    <row r="6" spans="2:9" ht="15">
      <c r="B6" s="3" t="s">
        <v>2</v>
      </c>
      <c r="C6" s="4" t="s">
        <v>30</v>
      </c>
      <c r="F6" s="35"/>
      <c r="G6" s="36"/>
      <c r="H6" s="36"/>
      <c r="I6" s="37"/>
    </row>
    <row r="7" spans="2:9" ht="15">
      <c r="B7" s="3" t="s">
        <v>3</v>
      </c>
      <c r="C7" s="7">
        <v>3116797</v>
      </c>
      <c r="F7" s="35"/>
      <c r="G7" s="36"/>
      <c r="H7" s="36"/>
      <c r="I7" s="37"/>
    </row>
    <row r="8" spans="2:9" ht="15">
      <c r="B8" s="3" t="s">
        <v>16</v>
      </c>
      <c r="C8" s="8" t="s">
        <v>31</v>
      </c>
      <c r="F8" s="35"/>
      <c r="G8" s="36"/>
      <c r="H8" s="36"/>
      <c r="I8" s="37"/>
    </row>
    <row r="9" spans="2:9" ht="225">
      <c r="B9" s="22" t="s">
        <v>19</v>
      </c>
      <c r="C9" s="23" t="s">
        <v>32</v>
      </c>
      <c r="F9" s="38"/>
      <c r="G9" s="39"/>
      <c r="H9" s="39"/>
      <c r="I9" s="40"/>
    </row>
    <row r="10" spans="2:9" ht="360">
      <c r="B10" s="22" t="s">
        <v>4</v>
      </c>
      <c r="C10" s="24" t="s">
        <v>33</v>
      </c>
      <c r="F10" s="21"/>
      <c r="G10" s="21"/>
      <c r="H10" s="29"/>
      <c r="I10" s="21"/>
    </row>
    <row r="11" spans="2:9" ht="15">
      <c r="B11" s="3" t="s">
        <v>5</v>
      </c>
      <c r="C11" s="4" t="s">
        <v>34</v>
      </c>
      <c r="F11" s="32" t="s">
        <v>26</v>
      </c>
      <c r="G11" s="33"/>
      <c r="H11" s="33"/>
      <c r="I11" s="34"/>
    </row>
    <row r="12" spans="2:9" ht="15">
      <c r="B12" s="3" t="s">
        <v>23</v>
      </c>
      <c r="C12" s="20">
        <f>SUM(H19:H59)</f>
        <v>7169897720</v>
      </c>
      <c r="D12" s="26"/>
      <c r="E12" s="26"/>
      <c r="F12" s="35"/>
      <c r="G12" s="36"/>
      <c r="H12" s="36"/>
      <c r="I12" s="37"/>
    </row>
    <row r="13" spans="2:9" ht="30">
      <c r="B13" s="3" t="s">
        <v>24</v>
      </c>
      <c r="C13" s="20">
        <v>737717000</v>
      </c>
      <c r="D13" s="26"/>
      <c r="E13" s="26"/>
      <c r="F13" s="35"/>
      <c r="G13" s="36"/>
      <c r="H13" s="36"/>
      <c r="I13" s="37"/>
    </row>
    <row r="14" spans="2:9" ht="30">
      <c r="B14" s="3" t="s">
        <v>25</v>
      </c>
      <c r="C14" s="20">
        <v>737717</v>
      </c>
      <c r="F14" s="35"/>
      <c r="G14" s="36"/>
      <c r="H14" s="36"/>
      <c r="I14" s="37"/>
    </row>
    <row r="15" spans="2:9" ht="30.75" thickBot="1">
      <c r="B15" s="17" t="s">
        <v>18</v>
      </c>
      <c r="C15" s="10">
        <v>43100</v>
      </c>
      <c r="F15" s="38"/>
      <c r="G15" s="39"/>
      <c r="H15" s="39"/>
      <c r="I15" s="40"/>
    </row>
    <row r="17" ht="15.75" thickBot="1">
      <c r="B17" s="11" t="s">
        <v>15</v>
      </c>
    </row>
    <row r="18" spans="2:12" ht="75" customHeight="1">
      <c r="B18" s="9" t="s">
        <v>28</v>
      </c>
      <c r="C18" s="16" t="s">
        <v>6</v>
      </c>
      <c r="D18" s="16" t="s">
        <v>17</v>
      </c>
      <c r="E18" s="16" t="s">
        <v>7</v>
      </c>
      <c r="F18" s="16" t="s">
        <v>8</v>
      </c>
      <c r="G18" s="16" t="s">
        <v>9</v>
      </c>
      <c r="H18" s="30" t="s">
        <v>10</v>
      </c>
      <c r="I18" s="16" t="s">
        <v>11</v>
      </c>
      <c r="J18" s="16" t="s">
        <v>12</v>
      </c>
      <c r="K18" s="16" t="s">
        <v>13</v>
      </c>
      <c r="L18" s="12" t="s">
        <v>14</v>
      </c>
    </row>
    <row r="19" spans="2:12" ht="45">
      <c r="B19" s="3">
        <v>72101507</v>
      </c>
      <c r="C19" s="2" t="s">
        <v>35</v>
      </c>
      <c r="D19" s="2" t="s">
        <v>36</v>
      </c>
      <c r="E19" s="2" t="s">
        <v>37</v>
      </c>
      <c r="F19" s="2" t="s">
        <v>38</v>
      </c>
      <c r="G19" s="2" t="s">
        <v>39</v>
      </c>
      <c r="H19" s="2">
        <f>52000000+31272270</f>
        <v>83272270</v>
      </c>
      <c r="I19" s="2">
        <v>52000000</v>
      </c>
      <c r="J19" s="2" t="s">
        <v>40</v>
      </c>
      <c r="K19" s="2" t="s">
        <v>41</v>
      </c>
      <c r="L19" s="4" t="s">
        <v>42</v>
      </c>
    </row>
    <row r="20" spans="2:12" ht="45">
      <c r="B20" s="3">
        <v>72101500</v>
      </c>
      <c r="C20" s="2" t="s">
        <v>43</v>
      </c>
      <c r="D20" s="2" t="s">
        <v>44</v>
      </c>
      <c r="E20" s="2" t="s">
        <v>45</v>
      </c>
      <c r="F20" s="2" t="s">
        <v>46</v>
      </c>
      <c r="G20" s="2" t="s">
        <v>39</v>
      </c>
      <c r="H20" s="2">
        <f>11367273+16598384+78593899</f>
        <v>106559556</v>
      </c>
      <c r="I20" s="2">
        <f>11367273+16598384+78593899</f>
        <v>106559556</v>
      </c>
      <c r="J20" s="2" t="s">
        <v>40</v>
      </c>
      <c r="K20" s="2" t="s">
        <v>41</v>
      </c>
      <c r="L20" s="4" t="s">
        <v>42</v>
      </c>
    </row>
    <row r="21" spans="2:12" ht="56.25" customHeight="1">
      <c r="B21" s="3">
        <v>72101500</v>
      </c>
      <c r="C21" s="2" t="s">
        <v>102</v>
      </c>
      <c r="D21" s="2" t="s">
        <v>77</v>
      </c>
      <c r="E21" s="2" t="s">
        <v>103</v>
      </c>
      <c r="F21" s="2" t="s">
        <v>46</v>
      </c>
      <c r="G21" s="2" t="s">
        <v>39</v>
      </c>
      <c r="H21" s="2">
        <v>882522831</v>
      </c>
      <c r="I21" s="2">
        <v>882522831</v>
      </c>
      <c r="J21" s="2" t="s">
        <v>40</v>
      </c>
      <c r="K21" s="2" t="s">
        <v>41</v>
      </c>
      <c r="L21" s="4" t="s">
        <v>42</v>
      </c>
    </row>
    <row r="22" spans="2:12" ht="56.25" customHeight="1">
      <c r="B22" s="3">
        <v>72121400</v>
      </c>
      <c r="C22" s="2" t="s">
        <v>104</v>
      </c>
      <c r="D22" s="2" t="s">
        <v>53</v>
      </c>
      <c r="E22" s="2" t="s">
        <v>89</v>
      </c>
      <c r="F22" s="2" t="s">
        <v>106</v>
      </c>
      <c r="G22" s="2" t="s">
        <v>39</v>
      </c>
      <c r="H22" s="2">
        <v>995708973</v>
      </c>
      <c r="I22" s="2">
        <v>995708973</v>
      </c>
      <c r="J22" s="2" t="s">
        <v>40</v>
      </c>
      <c r="K22" s="2" t="s">
        <v>41</v>
      </c>
      <c r="L22" s="4" t="s">
        <v>42</v>
      </c>
    </row>
    <row r="23" spans="2:12" ht="56.25" customHeight="1">
      <c r="B23" s="27">
        <v>81101500</v>
      </c>
      <c r="C23" s="2" t="s">
        <v>105</v>
      </c>
      <c r="D23" s="2" t="s">
        <v>53</v>
      </c>
      <c r="E23" s="2" t="s">
        <v>89</v>
      </c>
      <c r="F23" s="2" t="s">
        <v>107</v>
      </c>
      <c r="G23" s="2" t="s">
        <v>39</v>
      </c>
      <c r="H23" s="2">
        <v>115415125</v>
      </c>
      <c r="I23" s="2">
        <v>115415125</v>
      </c>
      <c r="J23" s="2" t="s">
        <v>40</v>
      </c>
      <c r="K23" s="2" t="s">
        <v>41</v>
      </c>
      <c r="L23" s="4" t="s">
        <v>42</v>
      </c>
    </row>
    <row r="24" spans="2:12" ht="45">
      <c r="B24" s="3">
        <v>72101505</v>
      </c>
      <c r="C24" s="2" t="s">
        <v>48</v>
      </c>
      <c r="D24" s="2" t="s">
        <v>44</v>
      </c>
      <c r="E24" s="2" t="s">
        <v>49</v>
      </c>
      <c r="F24" s="2" t="s">
        <v>38</v>
      </c>
      <c r="G24" s="2" t="s">
        <v>39</v>
      </c>
      <c r="H24" s="2">
        <v>2000000</v>
      </c>
      <c r="I24" s="2">
        <v>2000000</v>
      </c>
      <c r="J24" s="2" t="s">
        <v>40</v>
      </c>
      <c r="K24" s="2" t="s">
        <v>41</v>
      </c>
      <c r="L24" s="4" t="s">
        <v>42</v>
      </c>
    </row>
    <row r="25" spans="2:12" ht="45">
      <c r="B25" s="3">
        <v>72101511</v>
      </c>
      <c r="C25" s="2" t="s">
        <v>50</v>
      </c>
      <c r="D25" s="2" t="s">
        <v>44</v>
      </c>
      <c r="E25" s="2" t="s">
        <v>45</v>
      </c>
      <c r="F25" s="2" t="s">
        <v>38</v>
      </c>
      <c r="G25" s="2" t="s">
        <v>39</v>
      </c>
      <c r="H25" s="2">
        <f>15391998+11614000</f>
        <v>27005998</v>
      </c>
      <c r="I25" s="2">
        <v>11614000</v>
      </c>
      <c r="J25" s="2" t="s">
        <v>40</v>
      </c>
      <c r="K25" s="2" t="s">
        <v>41</v>
      </c>
      <c r="L25" s="4" t="s">
        <v>42</v>
      </c>
    </row>
    <row r="26" spans="2:12" ht="45">
      <c r="B26" s="3">
        <v>72154066</v>
      </c>
      <c r="C26" s="2" t="s">
        <v>51</v>
      </c>
      <c r="D26" s="2" t="s">
        <v>44</v>
      </c>
      <c r="E26" s="2" t="s">
        <v>45</v>
      </c>
      <c r="F26" s="2" t="s">
        <v>38</v>
      </c>
      <c r="G26" s="2" t="s">
        <v>39</v>
      </c>
      <c r="H26" s="2">
        <f>29300000+8194700</f>
        <v>37494700</v>
      </c>
      <c r="I26" s="2">
        <f>29300000+8194700</f>
        <v>37494700</v>
      </c>
      <c r="J26" s="2" t="s">
        <v>40</v>
      </c>
      <c r="K26" s="2" t="s">
        <v>41</v>
      </c>
      <c r="L26" s="4" t="s">
        <v>42</v>
      </c>
    </row>
    <row r="27" spans="2:12" ht="45">
      <c r="B27" s="3">
        <v>72101506</v>
      </c>
      <c r="C27" s="2" t="s">
        <v>52</v>
      </c>
      <c r="D27" s="2" t="s">
        <v>53</v>
      </c>
      <c r="E27" s="2" t="s">
        <v>54</v>
      </c>
      <c r="F27" s="2" t="s">
        <v>38</v>
      </c>
      <c r="G27" s="2" t="s">
        <v>39</v>
      </c>
      <c r="H27" s="2">
        <v>5520712</v>
      </c>
      <c r="I27" s="2">
        <v>5520712</v>
      </c>
      <c r="J27" s="2" t="s">
        <v>40</v>
      </c>
      <c r="K27" s="2" t="s">
        <v>41</v>
      </c>
      <c r="L27" s="4" t="s">
        <v>42</v>
      </c>
    </row>
    <row r="28" spans="2:12" ht="45">
      <c r="B28" s="3">
        <v>72101506</v>
      </c>
      <c r="C28" s="2" t="s">
        <v>55</v>
      </c>
      <c r="D28" s="2" t="s">
        <v>53</v>
      </c>
      <c r="E28" s="2" t="s">
        <v>54</v>
      </c>
      <c r="F28" s="2" t="s">
        <v>38</v>
      </c>
      <c r="G28" s="2" t="s">
        <v>39</v>
      </c>
      <c r="H28" s="2">
        <f>8037437+4384056+1899742</f>
        <v>14321235</v>
      </c>
      <c r="I28" s="2">
        <f>8037437+4384056+1899742</f>
        <v>14321235</v>
      </c>
      <c r="J28" s="2" t="s">
        <v>40</v>
      </c>
      <c r="K28" s="2" t="s">
        <v>41</v>
      </c>
      <c r="L28" s="4" t="s">
        <v>42</v>
      </c>
    </row>
    <row r="29" spans="2:12" ht="45">
      <c r="B29" s="3">
        <v>26131500</v>
      </c>
      <c r="C29" s="2" t="s">
        <v>56</v>
      </c>
      <c r="D29" s="2" t="s">
        <v>53</v>
      </c>
      <c r="E29" s="2" t="s">
        <v>54</v>
      </c>
      <c r="F29" s="2" t="s">
        <v>38</v>
      </c>
      <c r="G29" s="2" t="s">
        <v>39</v>
      </c>
      <c r="H29" s="2">
        <v>2070000</v>
      </c>
      <c r="I29" s="2">
        <v>2070000</v>
      </c>
      <c r="J29" s="2" t="s">
        <v>40</v>
      </c>
      <c r="K29" s="2" t="s">
        <v>41</v>
      </c>
      <c r="L29" s="4" t="s">
        <v>42</v>
      </c>
    </row>
    <row r="30" spans="2:12" ht="45">
      <c r="B30" s="3">
        <v>72101509</v>
      </c>
      <c r="C30" s="2" t="s">
        <v>57</v>
      </c>
      <c r="D30" s="2" t="s">
        <v>53</v>
      </c>
      <c r="E30" s="2" t="s">
        <v>54</v>
      </c>
      <c r="F30" s="2" t="s">
        <v>38</v>
      </c>
      <c r="G30" s="2" t="s">
        <v>39</v>
      </c>
      <c r="H30" s="2">
        <v>1154300</v>
      </c>
      <c r="I30" s="2">
        <v>1154300</v>
      </c>
      <c r="J30" s="2" t="s">
        <v>40</v>
      </c>
      <c r="K30" s="2" t="s">
        <v>41</v>
      </c>
      <c r="L30" s="4" t="s">
        <v>42</v>
      </c>
    </row>
    <row r="31" spans="2:12" ht="45">
      <c r="B31" s="3">
        <v>80111707</v>
      </c>
      <c r="C31" s="2" t="s">
        <v>58</v>
      </c>
      <c r="D31" s="2" t="s">
        <v>59</v>
      </c>
      <c r="E31" s="2" t="s">
        <v>37</v>
      </c>
      <c r="F31" s="2" t="s">
        <v>38</v>
      </c>
      <c r="G31" s="2" t="s">
        <v>39</v>
      </c>
      <c r="H31" s="2">
        <f>10591000+7980000</f>
        <v>18571000</v>
      </c>
      <c r="I31" s="2">
        <f>10591000+7980000</f>
        <v>18571000</v>
      </c>
      <c r="J31" s="2" t="s">
        <v>40</v>
      </c>
      <c r="K31" s="2" t="s">
        <v>41</v>
      </c>
      <c r="L31" s="4" t="s">
        <v>42</v>
      </c>
    </row>
    <row r="32" spans="2:12" ht="45">
      <c r="B32" s="3">
        <v>26111726</v>
      </c>
      <c r="C32" s="2" t="s">
        <v>60</v>
      </c>
      <c r="D32" s="2" t="s">
        <v>61</v>
      </c>
      <c r="E32" s="2" t="s">
        <v>62</v>
      </c>
      <c r="F32" s="2" t="s">
        <v>38</v>
      </c>
      <c r="G32" s="2" t="s">
        <v>39</v>
      </c>
      <c r="H32" s="2">
        <f>5706669+14999431+30013621</f>
        <v>50719721</v>
      </c>
      <c r="I32" s="2">
        <f>5706669+14999431+30013621</f>
        <v>50719721</v>
      </c>
      <c r="J32" s="2" t="s">
        <v>40</v>
      </c>
      <c r="K32" s="2" t="s">
        <v>41</v>
      </c>
      <c r="L32" s="4" t="s">
        <v>42</v>
      </c>
    </row>
    <row r="33" spans="2:12" ht="45">
      <c r="B33" s="3">
        <v>93161601</v>
      </c>
      <c r="C33" s="2" t="s">
        <v>63</v>
      </c>
      <c r="D33" s="2" t="s">
        <v>59</v>
      </c>
      <c r="E33" s="2" t="s">
        <v>54</v>
      </c>
      <c r="F33" s="2" t="s">
        <v>64</v>
      </c>
      <c r="G33" s="2" t="s">
        <v>39</v>
      </c>
      <c r="H33" s="2">
        <v>222198147</v>
      </c>
      <c r="I33" s="2">
        <v>222198147</v>
      </c>
      <c r="J33" s="2" t="s">
        <v>40</v>
      </c>
      <c r="K33" s="2" t="s">
        <v>41</v>
      </c>
      <c r="L33" s="4" t="s">
        <v>42</v>
      </c>
    </row>
    <row r="34" spans="2:12" ht="45">
      <c r="B34" s="3">
        <v>46151703</v>
      </c>
      <c r="C34" s="2" t="s">
        <v>65</v>
      </c>
      <c r="D34" s="2" t="s">
        <v>61</v>
      </c>
      <c r="E34" s="2" t="s">
        <v>62</v>
      </c>
      <c r="F34" s="2" t="s">
        <v>66</v>
      </c>
      <c r="G34" s="2" t="s">
        <v>39</v>
      </c>
      <c r="H34" s="2">
        <f>73647535+1071002+311492+3128291+6323151+202837240</f>
        <v>287318711</v>
      </c>
      <c r="I34" s="2">
        <f>73647535+1071002+311492+3128291+6323151+202837240</f>
        <v>287318711</v>
      </c>
      <c r="J34" s="2" t="s">
        <v>40</v>
      </c>
      <c r="K34" s="2" t="s">
        <v>41</v>
      </c>
      <c r="L34" s="4" t="s">
        <v>42</v>
      </c>
    </row>
    <row r="35" spans="2:12" ht="45">
      <c r="B35" s="25">
        <v>44103103</v>
      </c>
      <c r="C35" s="2" t="s">
        <v>108</v>
      </c>
      <c r="D35" s="2" t="s">
        <v>61</v>
      </c>
      <c r="E35" s="2" t="s">
        <v>45</v>
      </c>
      <c r="F35" s="2" t="s">
        <v>109</v>
      </c>
      <c r="G35" s="2" t="s">
        <v>39</v>
      </c>
      <c r="H35" s="2">
        <v>342787032</v>
      </c>
      <c r="I35" s="2">
        <v>342787032</v>
      </c>
      <c r="J35" s="2" t="s">
        <v>40</v>
      </c>
      <c r="K35" s="2" t="s">
        <v>41</v>
      </c>
      <c r="L35" s="4" t="s">
        <v>42</v>
      </c>
    </row>
    <row r="36" spans="2:12" ht="45">
      <c r="B36" s="3">
        <v>78181701</v>
      </c>
      <c r="C36" s="2" t="s">
        <v>67</v>
      </c>
      <c r="D36" s="2" t="s">
        <v>53</v>
      </c>
      <c r="E36" s="2" t="s">
        <v>54</v>
      </c>
      <c r="F36" s="2" t="s">
        <v>38</v>
      </c>
      <c r="G36" s="2" t="s">
        <v>39</v>
      </c>
      <c r="H36" s="2">
        <f>7793427+10000000+8000000</f>
        <v>25793427</v>
      </c>
      <c r="I36" s="2">
        <f>7793427+10000000+8000000</f>
        <v>25793427</v>
      </c>
      <c r="J36" s="2" t="s">
        <v>40</v>
      </c>
      <c r="K36" s="2" t="s">
        <v>41</v>
      </c>
      <c r="L36" s="4" t="s">
        <v>42</v>
      </c>
    </row>
    <row r="37" spans="2:12" ht="45">
      <c r="B37" s="3">
        <v>78181500</v>
      </c>
      <c r="C37" s="2" t="s">
        <v>68</v>
      </c>
      <c r="D37" s="2" t="s">
        <v>61</v>
      </c>
      <c r="E37" s="2" t="s">
        <v>69</v>
      </c>
      <c r="F37" s="2" t="s">
        <v>38</v>
      </c>
      <c r="G37" s="2" t="s">
        <v>39</v>
      </c>
      <c r="H37" s="2">
        <f>11760240+1023098+64419000</f>
        <v>77202338</v>
      </c>
      <c r="I37" s="2">
        <f>11760240+1023098+64419000</f>
        <v>77202338</v>
      </c>
      <c r="J37" s="2" t="s">
        <v>40</v>
      </c>
      <c r="K37" s="2" t="s">
        <v>41</v>
      </c>
      <c r="L37" s="4" t="s">
        <v>42</v>
      </c>
    </row>
    <row r="38" spans="2:12" ht="45">
      <c r="B38" s="3">
        <v>90101500</v>
      </c>
      <c r="C38" s="2" t="s">
        <v>70</v>
      </c>
      <c r="D38" s="2" t="s">
        <v>71</v>
      </c>
      <c r="E38" s="2" t="s">
        <v>54</v>
      </c>
      <c r="F38" s="2" t="s">
        <v>38</v>
      </c>
      <c r="G38" s="2" t="s">
        <v>39</v>
      </c>
      <c r="H38" s="2">
        <v>23924656</v>
      </c>
      <c r="I38" s="2">
        <v>23924656</v>
      </c>
      <c r="J38" s="2" t="s">
        <v>40</v>
      </c>
      <c r="K38" s="2" t="s">
        <v>41</v>
      </c>
      <c r="L38" s="4" t="s">
        <v>42</v>
      </c>
    </row>
    <row r="39" spans="2:12" ht="45">
      <c r="B39" s="3" t="s">
        <v>72</v>
      </c>
      <c r="C39" s="2" t="s">
        <v>73</v>
      </c>
      <c r="D39" s="2" t="s">
        <v>53</v>
      </c>
      <c r="E39" s="2" t="s">
        <v>69</v>
      </c>
      <c r="F39" s="2" t="s">
        <v>74</v>
      </c>
      <c r="G39" s="2" t="s">
        <v>39</v>
      </c>
      <c r="H39" s="2">
        <f>100477094+683283280</f>
        <v>783760374</v>
      </c>
      <c r="I39" s="2">
        <f>100477094+683283280</f>
        <v>783760374</v>
      </c>
      <c r="J39" s="2" t="s">
        <v>110</v>
      </c>
      <c r="K39" s="2" t="s">
        <v>41</v>
      </c>
      <c r="L39" s="4" t="s">
        <v>42</v>
      </c>
    </row>
    <row r="40" spans="2:12" ht="45">
      <c r="B40" s="3">
        <v>92101501</v>
      </c>
      <c r="C40" s="2" t="s">
        <v>75</v>
      </c>
      <c r="D40" s="2" t="s">
        <v>53</v>
      </c>
      <c r="E40" s="2" t="s">
        <v>69</v>
      </c>
      <c r="F40" s="2" t="s">
        <v>74</v>
      </c>
      <c r="G40" s="2" t="s">
        <v>39</v>
      </c>
      <c r="H40" s="2">
        <f>9962104+128489627+911561449</f>
        <v>1050013180</v>
      </c>
      <c r="I40" s="2">
        <f>9962104+128489627+911561449</f>
        <v>1050013180</v>
      </c>
      <c r="J40" s="2" t="s">
        <v>110</v>
      </c>
      <c r="K40" s="2" t="s">
        <v>41</v>
      </c>
      <c r="L40" s="4" t="s">
        <v>42</v>
      </c>
    </row>
    <row r="41" spans="2:12" ht="45">
      <c r="B41" s="3">
        <v>56111500</v>
      </c>
      <c r="C41" s="2" t="s">
        <v>76</v>
      </c>
      <c r="D41" s="2" t="s">
        <v>77</v>
      </c>
      <c r="E41" s="2" t="s">
        <v>78</v>
      </c>
      <c r="F41" s="2" t="s">
        <v>38</v>
      </c>
      <c r="G41" s="2" t="s">
        <v>39</v>
      </c>
      <c r="H41" s="2">
        <f>10430000+44387990+5591260+3870000</f>
        <v>64279250</v>
      </c>
      <c r="I41" s="2">
        <f>10430000+44387990+5591260+15391998+3870000</f>
        <v>79671248</v>
      </c>
      <c r="J41" s="2" t="s">
        <v>40</v>
      </c>
      <c r="K41" s="2" t="s">
        <v>41</v>
      </c>
      <c r="L41" s="4" t="s">
        <v>42</v>
      </c>
    </row>
    <row r="42" spans="2:12" ht="38.25" customHeight="1">
      <c r="B42" s="3">
        <v>44101600</v>
      </c>
      <c r="C42" s="2" t="s">
        <v>100</v>
      </c>
      <c r="D42" s="2" t="s">
        <v>101</v>
      </c>
      <c r="E42" s="2" t="s">
        <v>78</v>
      </c>
      <c r="F42" s="2" t="s">
        <v>38</v>
      </c>
      <c r="G42" s="2" t="s">
        <v>39</v>
      </c>
      <c r="H42" s="2">
        <f>16166150+35070009+49933114+31354121</f>
        <v>132523394</v>
      </c>
      <c r="I42" s="2">
        <f>16166150+35070009+49933114</f>
        <v>101169273</v>
      </c>
      <c r="J42" s="2" t="s">
        <v>40</v>
      </c>
      <c r="K42" s="2" t="s">
        <v>41</v>
      </c>
      <c r="L42" s="4" t="s">
        <v>42</v>
      </c>
    </row>
    <row r="43" spans="2:12" ht="45">
      <c r="B43" s="3">
        <v>85121700</v>
      </c>
      <c r="C43" s="2" t="s">
        <v>79</v>
      </c>
      <c r="D43" s="2" t="s">
        <v>61</v>
      </c>
      <c r="E43" s="2" t="s">
        <v>69</v>
      </c>
      <c r="F43" s="2" t="s">
        <v>38</v>
      </c>
      <c r="G43" s="2" t="s">
        <v>39</v>
      </c>
      <c r="H43" s="2">
        <v>115494218</v>
      </c>
      <c r="I43" s="2">
        <v>115494218</v>
      </c>
      <c r="J43" s="2" t="s">
        <v>40</v>
      </c>
      <c r="K43" s="2" t="s">
        <v>41</v>
      </c>
      <c r="L43" s="4" t="s">
        <v>42</v>
      </c>
    </row>
    <row r="44" spans="2:12" ht="45">
      <c r="B44" s="3">
        <v>55101500</v>
      </c>
      <c r="C44" s="2" t="s">
        <v>47</v>
      </c>
      <c r="D44" s="2" t="s">
        <v>44</v>
      </c>
      <c r="E44" s="2" t="s">
        <v>45</v>
      </c>
      <c r="F44" s="2" t="s">
        <v>38</v>
      </c>
      <c r="G44" s="2" t="s">
        <v>39</v>
      </c>
      <c r="H44" s="2">
        <v>2650000</v>
      </c>
      <c r="I44" s="2">
        <v>2650000</v>
      </c>
      <c r="J44" s="2" t="s">
        <v>40</v>
      </c>
      <c r="K44" s="2" t="s">
        <v>41</v>
      </c>
      <c r="L44" s="4" t="s">
        <v>42</v>
      </c>
    </row>
    <row r="45" spans="2:12" ht="45">
      <c r="B45" s="3">
        <v>80161801</v>
      </c>
      <c r="C45" s="2" t="s">
        <v>80</v>
      </c>
      <c r="D45" s="2" t="s">
        <v>53</v>
      </c>
      <c r="E45" s="2" t="s">
        <v>69</v>
      </c>
      <c r="F45" s="2" t="s">
        <v>38</v>
      </c>
      <c r="G45" s="2" t="s">
        <v>39</v>
      </c>
      <c r="H45" s="2">
        <f>23553504+6554190</f>
        <v>30107694</v>
      </c>
      <c r="I45" s="2">
        <f>23553504+6554190</f>
        <v>30107694</v>
      </c>
      <c r="J45" s="2" t="s">
        <v>40</v>
      </c>
      <c r="K45" s="2" t="s">
        <v>41</v>
      </c>
      <c r="L45" s="4" t="s">
        <v>42</v>
      </c>
    </row>
    <row r="46" spans="2:12" ht="45">
      <c r="B46" s="3">
        <v>80161801</v>
      </c>
      <c r="C46" s="2" t="s">
        <v>81</v>
      </c>
      <c r="D46" s="2" t="s">
        <v>36</v>
      </c>
      <c r="E46" s="2" t="s">
        <v>69</v>
      </c>
      <c r="F46" s="2" t="s">
        <v>38</v>
      </c>
      <c r="G46" s="2" t="s">
        <v>39</v>
      </c>
      <c r="H46" s="2">
        <v>14434166</v>
      </c>
      <c r="I46" s="2">
        <v>14434166</v>
      </c>
      <c r="J46" s="2" t="s">
        <v>40</v>
      </c>
      <c r="K46" s="2" t="s">
        <v>41</v>
      </c>
      <c r="L46" s="4" t="s">
        <v>42</v>
      </c>
    </row>
    <row r="47" spans="2:12" ht="45">
      <c r="B47" s="3">
        <v>78101800</v>
      </c>
      <c r="C47" s="2" t="s">
        <v>82</v>
      </c>
      <c r="D47" s="2" t="s">
        <v>53</v>
      </c>
      <c r="E47" s="2" t="s">
        <v>54</v>
      </c>
      <c r="F47" s="2" t="s">
        <v>38</v>
      </c>
      <c r="G47" s="2" t="s">
        <v>39</v>
      </c>
      <c r="H47" s="2">
        <v>2169000</v>
      </c>
      <c r="I47" s="2">
        <v>2169000</v>
      </c>
      <c r="J47" s="2" t="s">
        <v>40</v>
      </c>
      <c r="K47" s="2" t="s">
        <v>41</v>
      </c>
      <c r="L47" s="4" t="s">
        <v>42</v>
      </c>
    </row>
    <row r="48" spans="2:12" ht="45">
      <c r="B48" s="3">
        <v>83101500</v>
      </c>
      <c r="C48" s="2" t="s">
        <v>83</v>
      </c>
      <c r="D48" s="2" t="s">
        <v>53</v>
      </c>
      <c r="E48" s="2" t="s">
        <v>84</v>
      </c>
      <c r="F48" s="2" t="s">
        <v>64</v>
      </c>
      <c r="G48" s="2" t="s">
        <v>39</v>
      </c>
      <c r="H48" s="2">
        <v>41752966</v>
      </c>
      <c r="I48" s="2">
        <v>41752966</v>
      </c>
      <c r="J48" s="2" t="s">
        <v>40</v>
      </c>
      <c r="K48" s="2" t="s">
        <v>41</v>
      </c>
      <c r="L48" s="4" t="s">
        <v>42</v>
      </c>
    </row>
    <row r="49" spans="2:12" ht="45">
      <c r="B49" s="3" t="s">
        <v>85</v>
      </c>
      <c r="C49" s="2" t="s">
        <v>86</v>
      </c>
      <c r="D49" s="2" t="s">
        <v>53</v>
      </c>
      <c r="E49" s="2" t="s">
        <v>84</v>
      </c>
      <c r="F49" s="2" t="s">
        <v>64</v>
      </c>
      <c r="G49" s="2" t="s">
        <v>39</v>
      </c>
      <c r="H49" s="2">
        <v>264484845</v>
      </c>
      <c r="I49" s="2">
        <v>264484845</v>
      </c>
      <c r="J49" s="2" t="s">
        <v>40</v>
      </c>
      <c r="K49" s="2" t="s">
        <v>41</v>
      </c>
      <c r="L49" s="4" t="s">
        <v>42</v>
      </c>
    </row>
    <row r="50" spans="2:12" ht="45">
      <c r="B50" s="3" t="s">
        <v>87</v>
      </c>
      <c r="C50" s="2" t="s">
        <v>88</v>
      </c>
      <c r="D50" s="2" t="s">
        <v>53</v>
      </c>
      <c r="E50" s="2" t="s">
        <v>89</v>
      </c>
      <c r="F50" s="2" t="s">
        <v>64</v>
      </c>
      <c r="G50" s="2" t="s">
        <v>39</v>
      </c>
      <c r="H50" s="2">
        <v>120720112</v>
      </c>
      <c r="I50" s="2">
        <v>120720112</v>
      </c>
      <c r="J50" s="2" t="s">
        <v>40</v>
      </c>
      <c r="K50" s="2" t="s">
        <v>41</v>
      </c>
      <c r="L50" s="4" t="s">
        <v>42</v>
      </c>
    </row>
    <row r="51" spans="2:12" ht="45">
      <c r="B51" s="3">
        <v>80131500</v>
      </c>
      <c r="C51" s="2" t="s">
        <v>90</v>
      </c>
      <c r="D51" s="2" t="s">
        <v>53</v>
      </c>
      <c r="E51" s="2" t="s">
        <v>89</v>
      </c>
      <c r="F51" s="2" t="s">
        <v>91</v>
      </c>
      <c r="G51" s="2" t="s">
        <v>39</v>
      </c>
      <c r="H51" s="2">
        <f>14572439+49831045+18252914+89935470+218586600</f>
        <v>391178468</v>
      </c>
      <c r="I51" s="2">
        <f>14572439+49831045+18252914+89935470+218586600</f>
        <v>391178468</v>
      </c>
      <c r="J51" s="2" t="s">
        <v>110</v>
      </c>
      <c r="K51" s="2" t="s">
        <v>41</v>
      </c>
      <c r="L51" s="4" t="s">
        <v>42</v>
      </c>
    </row>
    <row r="52" spans="2:12" ht="45">
      <c r="B52" s="3">
        <v>80131500</v>
      </c>
      <c r="C52" s="2" t="s">
        <v>92</v>
      </c>
      <c r="D52" s="2" t="s">
        <v>53</v>
      </c>
      <c r="E52" s="2" t="s">
        <v>89</v>
      </c>
      <c r="F52" s="2" t="s">
        <v>91</v>
      </c>
      <c r="G52" s="2" t="s">
        <v>39</v>
      </c>
      <c r="H52" s="2">
        <f>37428532+21388000+62098205</f>
        <v>120914737</v>
      </c>
      <c r="I52" s="2">
        <f>37428532+21388000+62098205</f>
        <v>120914737</v>
      </c>
      <c r="J52" s="2" t="s">
        <v>40</v>
      </c>
      <c r="K52" s="2" t="s">
        <v>41</v>
      </c>
      <c r="L52" s="4" t="s">
        <v>42</v>
      </c>
    </row>
    <row r="53" spans="2:12" ht="45">
      <c r="B53" s="3">
        <v>80131500</v>
      </c>
      <c r="C53" s="2" t="s">
        <v>93</v>
      </c>
      <c r="D53" s="2" t="s">
        <v>53</v>
      </c>
      <c r="E53" s="2" t="s">
        <v>89</v>
      </c>
      <c r="F53" s="2" t="s">
        <v>91</v>
      </c>
      <c r="G53" s="2" t="s">
        <v>39</v>
      </c>
      <c r="H53" s="2">
        <f>27747446+135239650</f>
        <v>162987096</v>
      </c>
      <c r="I53" s="2">
        <f>27747446+135239650</f>
        <v>162987096</v>
      </c>
      <c r="J53" s="2" t="s">
        <v>40</v>
      </c>
      <c r="K53" s="2" t="s">
        <v>41</v>
      </c>
      <c r="L53" s="4" t="s">
        <v>42</v>
      </c>
    </row>
    <row r="54" spans="2:12" ht="45">
      <c r="B54" s="3">
        <v>80131500</v>
      </c>
      <c r="C54" s="2" t="s">
        <v>94</v>
      </c>
      <c r="D54" s="2" t="s">
        <v>53</v>
      </c>
      <c r="E54" s="2" t="s">
        <v>89</v>
      </c>
      <c r="F54" s="2" t="s">
        <v>95</v>
      </c>
      <c r="G54" s="2" t="s">
        <v>39</v>
      </c>
      <c r="H54" s="2">
        <f>15928260+12539054+6742945+13029318+10031244+5515730+2778094+6562444+5015622+6969009</f>
        <v>85111720</v>
      </c>
      <c r="I54" s="2">
        <f>15928260+12539054+6742945+13029318+10031244+5515730+2778094+6562444+5015622+6969009</f>
        <v>85111720</v>
      </c>
      <c r="J54" s="2" t="s">
        <v>40</v>
      </c>
      <c r="K54" s="2" t="s">
        <v>41</v>
      </c>
      <c r="L54" s="4" t="s">
        <v>42</v>
      </c>
    </row>
    <row r="55" spans="2:12" ht="45">
      <c r="B55" s="3">
        <v>80131500</v>
      </c>
      <c r="C55" s="2" t="s">
        <v>96</v>
      </c>
      <c r="D55" s="2" t="s">
        <v>53</v>
      </c>
      <c r="E55" s="2" t="s">
        <v>89</v>
      </c>
      <c r="F55" s="2" t="s">
        <v>95</v>
      </c>
      <c r="G55" s="2" t="s">
        <v>39</v>
      </c>
      <c r="H55" s="2">
        <f>1938264+6748720</f>
        <v>8686984</v>
      </c>
      <c r="I55" s="2">
        <f>1938264+6748720</f>
        <v>8686984</v>
      </c>
      <c r="J55" s="2" t="s">
        <v>40</v>
      </c>
      <c r="K55" s="2" t="s">
        <v>41</v>
      </c>
      <c r="L55" s="4" t="s">
        <v>42</v>
      </c>
    </row>
    <row r="56" spans="2:12" ht="45">
      <c r="B56" s="3">
        <v>80131500</v>
      </c>
      <c r="C56" s="2" t="s">
        <v>96</v>
      </c>
      <c r="D56" s="2" t="s">
        <v>53</v>
      </c>
      <c r="E56" s="2" t="s">
        <v>89</v>
      </c>
      <c r="F56" s="2" t="s">
        <v>95</v>
      </c>
      <c r="G56" s="2" t="s">
        <v>39</v>
      </c>
      <c r="H56" s="2">
        <f>1369990+9548100</f>
        <v>10918090</v>
      </c>
      <c r="I56" s="2">
        <f>1369990+9548100</f>
        <v>10918090</v>
      </c>
      <c r="J56" s="2" t="s">
        <v>40</v>
      </c>
      <c r="K56" s="2" t="s">
        <v>41</v>
      </c>
      <c r="L56" s="4" t="s">
        <v>42</v>
      </c>
    </row>
    <row r="57" spans="2:12" ht="45">
      <c r="B57" s="3">
        <v>80131500</v>
      </c>
      <c r="C57" s="2" t="s">
        <v>97</v>
      </c>
      <c r="D57" s="2" t="s">
        <v>53</v>
      </c>
      <c r="E57" s="2" t="s">
        <v>89</v>
      </c>
      <c r="F57" s="2" t="s">
        <v>95</v>
      </c>
      <c r="G57" s="2" t="s">
        <v>39</v>
      </c>
      <c r="H57" s="2">
        <f>1136464+5616116</f>
        <v>6752580</v>
      </c>
      <c r="I57" s="2">
        <f>1136464+5616116</f>
        <v>6752580</v>
      </c>
      <c r="J57" s="2" t="s">
        <v>40</v>
      </c>
      <c r="K57" s="2" t="s">
        <v>41</v>
      </c>
      <c r="L57" s="4" t="s">
        <v>42</v>
      </c>
    </row>
    <row r="58" spans="2:12" ht="45">
      <c r="B58" s="3">
        <v>80131500</v>
      </c>
      <c r="C58" s="2" t="s">
        <v>98</v>
      </c>
      <c r="D58" s="2" t="s">
        <v>53</v>
      </c>
      <c r="E58" s="2" t="s">
        <v>89</v>
      </c>
      <c r="F58" s="2" t="s">
        <v>95</v>
      </c>
      <c r="G58" s="2" t="s">
        <v>39</v>
      </c>
      <c r="H58" s="2">
        <f>1177000+4581000</f>
        <v>5758000</v>
      </c>
      <c r="I58" s="2">
        <f>1177000+4581000</f>
        <v>5758000</v>
      </c>
      <c r="J58" s="2" t="s">
        <v>40</v>
      </c>
      <c r="K58" s="2" t="s">
        <v>41</v>
      </c>
      <c r="L58" s="4" t="s">
        <v>42</v>
      </c>
    </row>
    <row r="59" spans="2:12" ht="45">
      <c r="B59" s="3">
        <v>80131500</v>
      </c>
      <c r="C59" s="2" t="s">
        <v>99</v>
      </c>
      <c r="D59" s="2" t="s">
        <v>53</v>
      </c>
      <c r="E59" s="2" t="s">
        <v>89</v>
      </c>
      <c r="F59" s="2" t="s">
        <v>95</v>
      </c>
      <c r="G59" s="2" t="s">
        <v>39</v>
      </c>
      <c r="H59" s="2">
        <f>6024509+127365700+300249905</f>
        <v>433640114</v>
      </c>
      <c r="I59" s="2">
        <f>6024509+127365700+300249905</f>
        <v>433640114</v>
      </c>
      <c r="J59" s="2" t="s">
        <v>110</v>
      </c>
      <c r="K59" s="2" t="s">
        <v>41</v>
      </c>
      <c r="L59" s="4" t="s">
        <v>42</v>
      </c>
    </row>
    <row r="60" spans="2:12" ht="15.75" thickBot="1">
      <c r="B60" s="17"/>
      <c r="C60" s="18"/>
      <c r="D60" s="18"/>
      <c r="E60" s="18"/>
      <c r="F60" s="18"/>
      <c r="G60" s="18"/>
      <c r="H60" s="31"/>
      <c r="I60" s="18"/>
      <c r="J60" s="18"/>
      <c r="K60" s="18"/>
      <c r="L60" s="5"/>
    </row>
    <row r="62" spans="2:4" ht="30.75" thickBot="1">
      <c r="B62" s="14" t="s">
        <v>21</v>
      </c>
      <c r="C62" s="13"/>
      <c r="D62" s="13"/>
    </row>
    <row r="63" spans="2:4" ht="30">
      <c r="B63" s="15" t="s">
        <v>6</v>
      </c>
      <c r="C63" s="19" t="s">
        <v>22</v>
      </c>
      <c r="D63" s="12" t="s">
        <v>14</v>
      </c>
    </row>
    <row r="64" spans="2:4" ht="15">
      <c r="B64" s="3"/>
      <c r="C64" s="2"/>
      <c r="D64" s="4"/>
    </row>
    <row r="65" spans="2:4" ht="15">
      <c r="B65" s="3"/>
      <c r="C65" s="2"/>
      <c r="D65" s="4"/>
    </row>
    <row r="66" spans="2:4" ht="15">
      <c r="B66" s="3"/>
      <c r="C66" s="2"/>
      <c r="D66" s="4"/>
    </row>
    <row r="67" spans="2:4" ht="15">
      <c r="B67" s="3"/>
      <c r="C67" s="2"/>
      <c r="D67" s="4"/>
    </row>
    <row r="68" spans="2:4" ht="15.75" thickBot="1">
      <c r="B68" s="17"/>
      <c r="C68" s="18"/>
      <c r="D68" s="5"/>
    </row>
  </sheetData>
  <sheetProtection/>
  <mergeCells count="2">
    <mergeCell ref="F5:I9"/>
    <mergeCell ref="F11:I15"/>
  </mergeCells>
  <hyperlinks>
    <hyperlink ref="C8" r:id="rId1" display="www.ramajudicial.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2018-03-22T18:49:52Z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