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65" activeTab="4"/>
  </bookViews>
  <sheets>
    <sheet name="Dr Nelson Ramiro" sheetId="1" r:id="rId1"/>
    <sheet name="Dr Alvaro Londoño" sheetId="2" r:id="rId2"/>
    <sheet name="Dra Martha Isabel" sheetId="3" r:id="rId3"/>
    <sheet name="Dra Nibe Amparo" sheetId="4" r:id="rId4"/>
    <sheet name="Dra Sor María" sheetId="5" r:id="rId5"/>
  </sheets>
  <externalReferences>
    <externalReference r:id="rId8"/>
    <externalReference r:id="rId9"/>
  </externalReferences>
  <definedNames>
    <definedName name="_xlnm._FilterDatabase" localSheetId="1" hidden="1">'Dr Alvaro Londoño'!$A$3:$BF$4</definedName>
    <definedName name="_xlnm._FilterDatabase" localSheetId="0" hidden="1">'Dr Nelson Ramiro'!$A$3:$BF$10</definedName>
    <definedName name="_xlnm._FilterDatabase" localSheetId="2" hidden="1">'Dra Martha Isabel'!$A$3:$BF$4</definedName>
    <definedName name="_xlnm._FilterDatabase" localSheetId="3" hidden="1">'Dra Nibe Amparo'!$A$3:$BF$13</definedName>
    <definedName name="_xlnm._FilterDatabase" localSheetId="4" hidden="1">'Dra Sor María'!$A$3:$BF$23</definedName>
    <definedName name="_ftnref1" localSheetId="1">'Dr Alvaro Londoño'!#REF!</definedName>
    <definedName name="_ftnref1" localSheetId="0">'Dr Nelson Ramiro'!#REF!</definedName>
    <definedName name="_ftnref1" localSheetId="2">'Dra Martha Isabel'!#REF!</definedName>
    <definedName name="_ftnref1" localSheetId="3">'Dra Nibe Amparo'!#REF!</definedName>
    <definedName name="_ftnref1" localSheetId="4">'Dra Sor María'!#REF!</definedName>
    <definedName name="_ftnref2" localSheetId="1">'Dr Alvaro Londoño'!#REF!</definedName>
    <definedName name="_ftnref2" localSheetId="0">'Dr Nelson Ramiro'!#REF!</definedName>
    <definedName name="_ftnref2" localSheetId="2">'Dra Martha Isabel'!#REF!</definedName>
    <definedName name="_ftnref2" localSheetId="3">'Dra Nibe Amparo'!#REF!</definedName>
    <definedName name="_ftnref2" localSheetId="4">'Dra Sor María'!#REF!</definedName>
    <definedName name="_ftnref3" localSheetId="1">'Dr Alvaro Londoño'!#REF!</definedName>
    <definedName name="_ftnref3" localSheetId="0">'Dr Nelson Ramiro'!#REF!</definedName>
    <definedName name="_ftnref3" localSheetId="2">'Dra Martha Isabel'!#REF!</definedName>
    <definedName name="_ftnref3" localSheetId="3">'Dra Nibe Amparo'!#REF!</definedName>
    <definedName name="_ftnref3" localSheetId="4">'Dra Sor María'!#REF!</definedName>
    <definedName name="_ftnref4" localSheetId="1">'Dr Alvaro Londoño'!#REF!</definedName>
    <definedName name="_ftnref4" localSheetId="0">'Dr Nelson Ramiro'!#REF!</definedName>
    <definedName name="_ftnref4" localSheetId="2">'Dra Martha Isabel'!#REF!</definedName>
    <definedName name="_ftnref4" localSheetId="3">'Dra Nibe Amparo'!#REF!</definedName>
    <definedName name="_ftnref4" localSheetId="4">'Dra Sor María'!#REF!</definedName>
    <definedName name="_ftnref5" localSheetId="1">'Dr Alvaro Londoño'!#REF!</definedName>
    <definedName name="_ftnref5" localSheetId="0">'Dr Nelson Ramiro'!#REF!</definedName>
    <definedName name="_ftnref5" localSheetId="2">'Dra Martha Isabel'!#REF!</definedName>
    <definedName name="_ftnref5" localSheetId="3">'Dra Nibe Amparo'!#REF!</definedName>
    <definedName name="_ftnref5" localSheetId="4">'Dra Sor María'!#REF!</definedName>
    <definedName name="_ftnref6" localSheetId="1">'Dr Alvaro Londoño'!#REF!</definedName>
    <definedName name="_ftnref6" localSheetId="0">'Dr Nelson Ramiro'!#REF!</definedName>
    <definedName name="_ftnref6" localSheetId="2">'Dra Martha Isabel'!#REF!</definedName>
    <definedName name="_ftnref6" localSheetId="3">'Dra Nibe Amparo'!#REF!</definedName>
    <definedName name="_ftnref6" localSheetId="4">'Dra Sor María'!#REF!</definedName>
    <definedName name="_ftnref7" localSheetId="1">'Dr Alvaro Londoño'!#REF!</definedName>
    <definedName name="_ftnref7" localSheetId="0">'Dr Nelson Ramiro'!#REF!</definedName>
    <definedName name="_ftnref7" localSheetId="2">'Dra Martha Isabel'!#REF!</definedName>
    <definedName name="_ftnref7" localSheetId="3">'Dra Nibe Amparo'!#REF!</definedName>
    <definedName name="_ftnref7" localSheetId="4">'Dra Sor María'!#REF!</definedName>
    <definedName name="_Hlk49949134" localSheetId="1">'Dr Alvaro Londoño'!#REF!</definedName>
    <definedName name="_Hlk49949134" localSheetId="0">'Dr Nelson Ramiro'!#REF!</definedName>
    <definedName name="_Hlk49949134" localSheetId="2">'Dra Martha Isabel'!#REF!</definedName>
    <definedName name="_Hlk49949134" localSheetId="3">'Dra Nibe Amparo'!#REF!</definedName>
    <definedName name="_Hlk49949134" localSheetId="4">'Dra Sor María'!#REF!</definedName>
  </definedNames>
  <calcPr fullCalcOnLoad="1"/>
</workbook>
</file>

<file path=xl/comments1.xml><?xml version="1.0" encoding="utf-8"?>
<comments xmlns="http://schemas.openxmlformats.org/spreadsheetml/2006/main">
  <authors>
    <author>Paola Andrea Holg?in Crespo</author>
  </authors>
  <commentList>
    <comment ref="AE3" authorId="0">
      <text>
        <r>
          <rPr>
            <b/>
            <sz val="8"/>
            <rFont val="Tahoma"/>
            <family val="2"/>
          </rPr>
          <t>Paola Andrea Holgúin Crespo:
ACA DEBE IR:
1, FECHA DE LA SENTENCIA
2,FECHA HASTA EL CUMPLIMIENTO DE LOS 18 AÑOS|</t>
        </r>
      </text>
    </comment>
    <comment ref="AM3" authorId="0">
      <text>
        <r>
          <rPr>
            <b/>
            <sz val="8"/>
            <rFont val="Tahoma"/>
            <family val="2"/>
          </rPr>
          <t>Paola Andrea Holgúin Crespo:</t>
        </r>
        <r>
          <rPr>
            <sz val="8"/>
            <rFont val="Tahoma"/>
            <family val="2"/>
          </rPr>
          <t xml:space="preserve">
</t>
        </r>
        <r>
          <rPr>
            <b/>
            <sz val="8"/>
            <rFont val="Tahoma"/>
            <family val="2"/>
          </rPr>
          <t>1,</t>
        </r>
        <r>
          <rPr>
            <sz val="8"/>
            <rFont val="Tahoma"/>
            <family val="2"/>
          </rPr>
          <t xml:space="preserve"> </t>
        </r>
        <r>
          <rPr>
            <b/>
            <sz val="8"/>
            <rFont val="Tahoma"/>
            <family val="2"/>
          </rPr>
          <t>FECHA DE LA 
SENTENCIA
2,CUANDO ES EL CASO DE LOS HIJOS QUE CUMPLEN LOS 18 ANTES DE LA SENTENCIA, VA CON CEROS "0"</t>
        </r>
      </text>
    </comment>
    <comment ref="AP3" authorId="0">
      <text>
        <r>
          <rPr>
            <b/>
            <sz val="8"/>
            <rFont val="Tahoma"/>
            <family val="2"/>
          </rPr>
          <t>Paola Andrea Holgúin Crespo:</t>
        </r>
        <r>
          <rPr>
            <sz val="8"/>
            <rFont val="Tahoma"/>
            <family val="2"/>
          </rPr>
          <t xml:space="preserve">
</t>
        </r>
        <r>
          <rPr>
            <b/>
            <sz val="8"/>
            <rFont val="Tahoma"/>
            <family val="2"/>
          </rPr>
          <t>FECHA DEL FALLECIMIENTO Y HASTA LA ESPECTATIVA DE VIDA EN AÑOS</t>
        </r>
      </text>
    </comment>
  </commentList>
</comments>
</file>

<file path=xl/comments2.xml><?xml version="1.0" encoding="utf-8"?>
<comments xmlns="http://schemas.openxmlformats.org/spreadsheetml/2006/main">
  <authors>
    <author>Paola Andrea Holg?in Crespo</author>
  </authors>
  <commentList>
    <comment ref="AE3" authorId="0">
      <text>
        <r>
          <rPr>
            <b/>
            <sz val="8"/>
            <rFont val="Tahoma"/>
            <family val="2"/>
          </rPr>
          <t>Paola Andrea Holgúin Crespo:
ACA DEBE IR:
1, FECHA DE LA SENTENCIA
2,FECHA HASTA EL CUMPLIMIENTO DE LOS 18 AÑOS|</t>
        </r>
      </text>
    </comment>
    <comment ref="AM3" authorId="0">
      <text>
        <r>
          <rPr>
            <b/>
            <sz val="8"/>
            <rFont val="Tahoma"/>
            <family val="2"/>
          </rPr>
          <t>Paola Andrea Holgúin Crespo:</t>
        </r>
        <r>
          <rPr>
            <sz val="8"/>
            <rFont val="Tahoma"/>
            <family val="2"/>
          </rPr>
          <t xml:space="preserve">
</t>
        </r>
        <r>
          <rPr>
            <b/>
            <sz val="8"/>
            <rFont val="Tahoma"/>
            <family val="2"/>
          </rPr>
          <t>1,</t>
        </r>
        <r>
          <rPr>
            <sz val="8"/>
            <rFont val="Tahoma"/>
            <family val="2"/>
          </rPr>
          <t xml:space="preserve"> </t>
        </r>
        <r>
          <rPr>
            <b/>
            <sz val="8"/>
            <rFont val="Tahoma"/>
            <family val="2"/>
          </rPr>
          <t>FECHA DE LA 
SENTENCIA
2,CUANDO ES EL CASO DE LOS HIJOS QUE CUMPLEN LOS 18 ANTES DE LA SENTENCIA, VA CON CEROS "0"</t>
        </r>
      </text>
    </comment>
    <comment ref="AP3" authorId="0">
      <text>
        <r>
          <rPr>
            <b/>
            <sz val="8"/>
            <rFont val="Tahoma"/>
            <family val="2"/>
          </rPr>
          <t>Paola Andrea Holgúin Crespo:</t>
        </r>
        <r>
          <rPr>
            <sz val="8"/>
            <rFont val="Tahoma"/>
            <family val="2"/>
          </rPr>
          <t xml:space="preserve">
</t>
        </r>
        <r>
          <rPr>
            <b/>
            <sz val="8"/>
            <rFont val="Tahoma"/>
            <family val="2"/>
          </rPr>
          <t>FECHA DEL FALLECIMIENTO Y HASTA LA ESPECTATIVA DE VIDA EN AÑOS</t>
        </r>
      </text>
    </comment>
  </commentList>
</comments>
</file>

<file path=xl/comments3.xml><?xml version="1.0" encoding="utf-8"?>
<comments xmlns="http://schemas.openxmlformats.org/spreadsheetml/2006/main">
  <authors>
    <author>Paola Andrea Holg?in Crespo</author>
    <author>LENOVO</author>
  </authors>
  <commentList>
    <comment ref="AE3" authorId="0">
      <text>
        <r>
          <rPr>
            <b/>
            <sz val="8"/>
            <rFont val="Tahoma"/>
            <family val="2"/>
          </rPr>
          <t>Paola Andrea Holgúin Crespo:
ACA DEBE IR:
1, FECHA DE LA SENTENCIA
2,FECHA HASTA EL CUMPLIMIENTO DE LOS 18 AÑOS|</t>
        </r>
      </text>
    </comment>
    <comment ref="AM3" authorId="0">
      <text>
        <r>
          <rPr>
            <b/>
            <sz val="8"/>
            <rFont val="Tahoma"/>
            <family val="2"/>
          </rPr>
          <t>Paola Andrea Holgúin Crespo:</t>
        </r>
        <r>
          <rPr>
            <sz val="8"/>
            <rFont val="Tahoma"/>
            <family val="2"/>
          </rPr>
          <t xml:space="preserve">
</t>
        </r>
        <r>
          <rPr>
            <b/>
            <sz val="8"/>
            <rFont val="Tahoma"/>
            <family val="2"/>
          </rPr>
          <t>1,</t>
        </r>
        <r>
          <rPr>
            <sz val="8"/>
            <rFont val="Tahoma"/>
            <family val="2"/>
          </rPr>
          <t xml:space="preserve"> </t>
        </r>
        <r>
          <rPr>
            <b/>
            <sz val="8"/>
            <rFont val="Tahoma"/>
            <family val="2"/>
          </rPr>
          <t>FECHA DE LA 
SENTENCIA
2,CUANDO ES EL CASO DE LOS HIJOS QUE CUMPLEN LOS 18 ANTES DE LA SENTENCIA, VA CON CEROS "0"</t>
        </r>
      </text>
    </comment>
    <comment ref="AP3" authorId="0">
      <text>
        <r>
          <rPr>
            <b/>
            <sz val="8"/>
            <rFont val="Tahoma"/>
            <family val="2"/>
          </rPr>
          <t>Paola Andrea Holgúin Crespo:</t>
        </r>
        <r>
          <rPr>
            <sz val="8"/>
            <rFont val="Tahoma"/>
            <family val="2"/>
          </rPr>
          <t xml:space="preserve">
</t>
        </r>
        <r>
          <rPr>
            <b/>
            <sz val="8"/>
            <rFont val="Tahoma"/>
            <family val="2"/>
          </rPr>
          <t>FECHA DEL FALLECIMIENTO Y HASTA LA ESPECTATIVA DE VIDA EN AÑOS</t>
        </r>
      </text>
    </comment>
    <comment ref="F9" authorId="1">
      <text>
        <r>
          <rPr>
            <b/>
            <sz val="9"/>
            <rFont val="Tahoma"/>
            <family val="2"/>
          </rPr>
          <t>LENOVO:</t>
        </r>
        <r>
          <rPr>
            <sz val="9"/>
            <rFont val="Tahoma"/>
            <family val="2"/>
          </rPr>
          <t xml:space="preserve">
Homicidio</t>
        </r>
      </text>
    </comment>
    <comment ref="F10" authorId="1">
      <text>
        <r>
          <rPr>
            <b/>
            <sz val="9"/>
            <rFont val="Tahoma"/>
            <family val="2"/>
          </rPr>
          <t>LENOVO:</t>
        </r>
        <r>
          <rPr>
            <sz val="9"/>
            <rFont val="Tahoma"/>
            <family val="2"/>
          </rPr>
          <t xml:space="preserve">
reclutamiento</t>
        </r>
      </text>
    </comment>
  </commentList>
</comments>
</file>

<file path=xl/comments4.xml><?xml version="1.0" encoding="utf-8"?>
<comments xmlns="http://schemas.openxmlformats.org/spreadsheetml/2006/main">
  <authors>
    <author>Paola Andrea Holg?in Crespo</author>
    <author>Andri Melissa P?rez Ort?z</author>
  </authors>
  <commentList>
    <comment ref="AE3" authorId="0">
      <text>
        <r>
          <rPr>
            <b/>
            <sz val="8"/>
            <rFont val="Tahoma"/>
            <family val="2"/>
          </rPr>
          <t>Paola Andrea Holgúin Crespo:
ACA DEBE IR:
1, FECHA DE LA SENTENCIA
2,FECHA HASTA EL CUMPLIMIENTO DE LOS 18 AÑOS|</t>
        </r>
      </text>
    </comment>
    <comment ref="AM3" authorId="0">
      <text>
        <r>
          <rPr>
            <b/>
            <sz val="8"/>
            <rFont val="Tahoma"/>
            <family val="2"/>
          </rPr>
          <t>Paola Andrea Holgúin Crespo:</t>
        </r>
        <r>
          <rPr>
            <sz val="8"/>
            <rFont val="Tahoma"/>
            <family val="2"/>
          </rPr>
          <t xml:space="preserve">
</t>
        </r>
        <r>
          <rPr>
            <b/>
            <sz val="8"/>
            <rFont val="Tahoma"/>
            <family val="2"/>
          </rPr>
          <t>1,</t>
        </r>
        <r>
          <rPr>
            <sz val="8"/>
            <rFont val="Tahoma"/>
            <family val="2"/>
          </rPr>
          <t xml:space="preserve"> </t>
        </r>
        <r>
          <rPr>
            <b/>
            <sz val="8"/>
            <rFont val="Tahoma"/>
            <family val="2"/>
          </rPr>
          <t>FECHA DE LA 
SENTENCIA
2,CUANDO ES EL CASO DE LOS HIJOS QUE CUMPLEN LOS 18 ANTES DE LA SENTENCIA, VA CON CEROS "0"</t>
        </r>
      </text>
    </comment>
    <comment ref="AP3" authorId="0">
      <text>
        <r>
          <rPr>
            <b/>
            <sz val="8"/>
            <rFont val="Tahoma"/>
            <family val="2"/>
          </rPr>
          <t>Paola Andrea Holgúin Crespo:</t>
        </r>
        <r>
          <rPr>
            <sz val="8"/>
            <rFont val="Tahoma"/>
            <family val="2"/>
          </rPr>
          <t xml:space="preserve">
</t>
        </r>
        <r>
          <rPr>
            <b/>
            <sz val="8"/>
            <rFont val="Tahoma"/>
            <family val="2"/>
          </rPr>
          <t>FECHA DEL FALLECIMIENTO Y HASTA LA ESPECTATIVA DE VIDA EN AÑOS</t>
        </r>
      </text>
    </comment>
    <comment ref="F18" authorId="1">
      <text>
        <r>
          <rPr>
            <b/>
            <sz val="9"/>
            <rFont val="Tahoma"/>
            <family val="0"/>
          </rPr>
          <t>Andri Melissa Pérez Ortíz:</t>
        </r>
        <r>
          <rPr>
            <sz val="9"/>
            <rFont val="Tahoma"/>
            <family val="0"/>
          </rPr>
          <t xml:space="preserve">
Reclutamiento</t>
        </r>
      </text>
    </comment>
    <comment ref="F19" authorId="1">
      <text>
        <r>
          <rPr>
            <b/>
            <sz val="9"/>
            <rFont val="Tahoma"/>
            <family val="0"/>
          </rPr>
          <t>Andri Melissa Pérez Ortíz:</t>
        </r>
        <r>
          <rPr>
            <sz val="9"/>
            <rFont val="Tahoma"/>
            <family val="0"/>
          </rPr>
          <t xml:space="preserve">
Homicidio</t>
        </r>
      </text>
    </comment>
  </commentList>
</comments>
</file>

<file path=xl/comments5.xml><?xml version="1.0" encoding="utf-8"?>
<comments xmlns="http://schemas.openxmlformats.org/spreadsheetml/2006/main">
  <authors>
    <author>Paola Andrea Holg?in Crespo</author>
  </authors>
  <commentList>
    <comment ref="AE3" authorId="0">
      <text>
        <r>
          <rPr>
            <b/>
            <sz val="8"/>
            <rFont val="Tahoma"/>
            <family val="2"/>
          </rPr>
          <t>Paola Andrea Holgúin Crespo:
ACA DEBE IR:
1, FECHA DE LA SENTENCIA
2,FECHA HASTA EL CUMPLIMIENTO DE LOS 18 AÑOS|</t>
        </r>
      </text>
    </comment>
    <comment ref="AM3" authorId="0">
      <text>
        <r>
          <rPr>
            <b/>
            <sz val="8"/>
            <rFont val="Tahoma"/>
            <family val="2"/>
          </rPr>
          <t>Paola Andrea Holgúin Crespo:</t>
        </r>
        <r>
          <rPr>
            <sz val="8"/>
            <rFont val="Tahoma"/>
            <family val="2"/>
          </rPr>
          <t xml:space="preserve">
</t>
        </r>
        <r>
          <rPr>
            <b/>
            <sz val="8"/>
            <rFont val="Tahoma"/>
            <family val="2"/>
          </rPr>
          <t>1,</t>
        </r>
        <r>
          <rPr>
            <sz val="8"/>
            <rFont val="Tahoma"/>
            <family val="2"/>
          </rPr>
          <t xml:space="preserve"> </t>
        </r>
        <r>
          <rPr>
            <b/>
            <sz val="8"/>
            <rFont val="Tahoma"/>
            <family val="2"/>
          </rPr>
          <t>FECHA DE LA 
SENTENCIA
2,CUANDO ES EL CASO DE LOS HIJOS QUE CUMPLEN LOS 18 ANTES DE LA SENTENCIA, VA CON CEROS "0"</t>
        </r>
      </text>
    </comment>
    <comment ref="AP3" authorId="0">
      <text>
        <r>
          <rPr>
            <b/>
            <sz val="8"/>
            <rFont val="Tahoma"/>
            <family val="2"/>
          </rPr>
          <t>Paola Andrea Holgúin Crespo:</t>
        </r>
        <r>
          <rPr>
            <sz val="8"/>
            <rFont val="Tahoma"/>
            <family val="2"/>
          </rPr>
          <t xml:space="preserve">
</t>
        </r>
        <r>
          <rPr>
            <b/>
            <sz val="8"/>
            <rFont val="Tahoma"/>
            <family val="2"/>
          </rPr>
          <t>FECHA DEL FALLECIMIENTO Y HASTA LA ESPECTATIVA DE VIDA EN AÑOS</t>
        </r>
      </text>
    </comment>
  </commentList>
</comments>
</file>

<file path=xl/sharedStrings.xml><?xml version="1.0" encoding="utf-8"?>
<sst xmlns="http://schemas.openxmlformats.org/spreadsheetml/2006/main" count="794" uniqueCount="194">
  <si>
    <t>IPC</t>
  </si>
  <si>
    <t>DAÑO EMERGENTE</t>
  </si>
  <si>
    <t>SALARIO BASE</t>
  </si>
  <si>
    <t>LUCRO CESANTE</t>
  </si>
  <si>
    <t>DAÑO MORAL</t>
  </si>
  <si>
    <t>VIDA A LA SALUD</t>
  </si>
  <si>
    <t>TOTAL</t>
  </si>
  <si>
    <t>OTRAS INDEMNIZACIONES</t>
  </si>
  <si>
    <t xml:space="preserve">TOTAL </t>
  </si>
  <si>
    <t>No.</t>
  </si>
  <si>
    <t>ABOGADO</t>
  </si>
  <si>
    <t>DELITO
SENTENCIA</t>
  </si>
  <si>
    <t>DIA</t>
  </si>
  <si>
    <t>MES</t>
  </si>
  <si>
    <t>AÑOS</t>
  </si>
  <si>
    <t>VICTIMA DIRECTA</t>
  </si>
  <si>
    <t>VICTIMAS INDIRECTAS</t>
  </si>
  <si>
    <t>ID</t>
  </si>
  <si>
    <t>CEDULA</t>
  </si>
  <si>
    <t>PARENTESCO</t>
  </si>
  <si>
    <t>FECHA NACIMIENTO</t>
  </si>
  <si>
    <t>EDAD</t>
  </si>
  <si>
    <t>GENERO</t>
  </si>
  <si>
    <t>EXPECTATIVA DE VIDA</t>
  </si>
  <si>
    <t>OBSERVACIONES PARA NO RECONOCIMIENTO DE LA VÍCTIMA INDIRECTA</t>
  </si>
  <si>
    <t>JURISPRUDENCIA</t>
  </si>
  <si>
    <t>INICIAL</t>
  </si>
  <si>
    <t>FINAL</t>
  </si>
  <si>
    <t>$ SOLICITADO</t>
  </si>
  <si>
    <t>INDEXADO</t>
  </si>
  <si>
    <t>SALARIO INICIAL</t>
  </si>
  <si>
    <t>SALARIO INDEXADO</t>
  </si>
  <si>
    <t>PRESTACIONES SOCIALES 25%</t>
  </si>
  <si>
    <t>GASTOS VICTIMA 25%</t>
  </si>
  <si>
    <t>TOTAL SALARIO</t>
  </si>
  <si>
    <t>EN MESES</t>
  </si>
  <si>
    <t>PRESENTE</t>
  </si>
  <si>
    <t>FUTURO</t>
  </si>
  <si>
    <t>TOTAL LUCRO CESANTE</t>
  </si>
  <si>
    <t>SMMLV</t>
  </si>
  <si>
    <t>TOTAL MORALES</t>
  </si>
  <si>
    <t>VALOR</t>
  </si>
  <si>
    <t>INDEMNIZACION</t>
  </si>
  <si>
    <t>ESPECIALES</t>
  </si>
  <si>
    <t>GRUPO FAMILIAR</t>
  </si>
  <si>
    <t>HOMICIDIO EN PERSONA PROTEGIDA</t>
  </si>
  <si>
    <t>CC</t>
  </si>
  <si>
    <t>Hermano(a)</t>
  </si>
  <si>
    <t>Madre</t>
  </si>
  <si>
    <t>SALARIO 2022</t>
  </si>
  <si>
    <t>NELSON RAMIRO TABORDA LOAIZA</t>
  </si>
  <si>
    <t>Erika Álvarez</t>
  </si>
  <si>
    <t>María de la Cruz Álvarez Ramírez</t>
  </si>
  <si>
    <t>Diana Milena Álvarez Ramírez</t>
  </si>
  <si>
    <t>Johan Andrés Álvarez Ramírez</t>
  </si>
  <si>
    <t>Derly Yuliana Álvarez Ramírez</t>
  </si>
  <si>
    <t>Luisa Fernanda Álvarez Ramírez</t>
  </si>
  <si>
    <t>No se reconoce el lucro cesante, daño moral ni el daño a la salud, pues no acriditó dependecia ecónomica ni los daños causados por el homicidios de su consanguinea.</t>
  </si>
  <si>
    <t>No se reconoce el lucro cesante, pues no se acreditó dependencia ecónomica, además, quedó probado que la víctima directa tenía 3 hijos Brayan, Yeni y Yohan Pareja Álvarez, quienes por su condición de menores de edad son los que tienen derecho a la indemnización por este rubro, tampoco se reconoce el daño a la salud ya que no acreditó  las afectaciones padecidas.</t>
  </si>
  <si>
    <t>INCIDENTE DE REPARACIÓN DOCTOR NELSON RAMIRO TABORDA LOAIZA</t>
  </si>
  <si>
    <t>Wilson De Jesús Zapata Márquez</t>
  </si>
  <si>
    <t>Patricia Elena Mora Torres</t>
  </si>
  <si>
    <t>Daniela Zapata Mora</t>
  </si>
  <si>
    <t>Conocido con el alias del "Dietético"</t>
  </si>
  <si>
    <t>La sala no accede a lo peticionado por el representante de víctimas, pues quedó probado la víctima directa era integrante de la Autodefensas, tal y como lo reveló el postulado a la Ley de Justicia y Paz Jaime Andrés Mena en versión libre, rendida el 2 de marzo de 2012, ver cargo número 8, además de lo establecido en el parágrafo 2º del artículo 3º y el artículo 184 de la Ley 1448.</t>
  </si>
  <si>
    <t>HOMICIDIO AGRAVADO</t>
  </si>
  <si>
    <t>HOMICIDIO EN PERSONA PROTEGIDA EN CONCURSO CON EXACCIÓN O CONTRIBUCIONES ARBITRARIAS</t>
  </si>
  <si>
    <t>Luis Emilio Uribe Arroyave</t>
  </si>
  <si>
    <t>Martha Lucía Rúa Pérez</t>
  </si>
  <si>
    <t>Catalina Ofir Uribe Rúa</t>
  </si>
  <si>
    <t>Cónyuge</t>
  </si>
  <si>
    <t>No hay peticion por daño emergente, no se reconoce el lucro cesante pues no acredito la dependecia económica.</t>
  </si>
  <si>
    <t>No se reconoce el lucro cesante, contaba con 21 años, 9 meses y 26 días y no se probó que dependiera económicamente de su padre ni que estuviera escolarizada al momento de los hechos.</t>
  </si>
  <si>
    <t>Compañera permanente</t>
  </si>
  <si>
    <t>Hijo(a)</t>
  </si>
  <si>
    <t>No se reconoce el lucro cesante pues no acredito la dependecia económica.</t>
  </si>
  <si>
    <t>María Lucieny Muñoz</t>
  </si>
  <si>
    <t>Natalia Uribe Muñoz</t>
  </si>
  <si>
    <t>Daniela Uribe Muñoz</t>
  </si>
  <si>
    <t>Xiomara Uribe Muñoz</t>
  </si>
  <si>
    <t>Adrián Uribe Muñoz</t>
  </si>
  <si>
    <t>INCIDENTE DE REPARACIÓN DOCTOR ÁLVARO DE JESÚS LONDOÑO GUTIÉRREZ</t>
  </si>
  <si>
    <t>HOMICIDIO EN PERSONA PROTEGIDA EN CONCURSO CON TENTATIVA DE HOMICIDIO</t>
  </si>
  <si>
    <t>John Jairo Álvarez Gutiérrez</t>
  </si>
  <si>
    <t>Henry Alexander Álvarez Ocampo</t>
  </si>
  <si>
    <t>TI</t>
  </si>
  <si>
    <t>Padre</t>
  </si>
  <si>
    <t>Madre y madre de crianza</t>
  </si>
  <si>
    <t>Jhon Jairo Álvarez Cárdenas</t>
  </si>
  <si>
    <t>María Cristina Ocampo Gutiérrez</t>
  </si>
  <si>
    <t>Daniela Álvarez Borja</t>
  </si>
  <si>
    <t>810721-50244</t>
  </si>
  <si>
    <t>ÁLVARO DE JESÚS LONDOÑO GUTIÉRREZ</t>
  </si>
  <si>
    <t>Luz Amparo Muñoz Martínez</t>
  </si>
  <si>
    <t xml:space="preserve">Dani Yoffrey Urrego Muñoz </t>
  </si>
  <si>
    <t>850208-30307</t>
  </si>
  <si>
    <t>INCIDENTE DE REPARACIÓN DOCTORA MARTHA ISABEL ZAPATA VILLA</t>
  </si>
  <si>
    <t>MARTHA ISABEL ZAPATA VILLA</t>
  </si>
  <si>
    <t>Diego Armando Villada Villa</t>
  </si>
  <si>
    <t>Flor Danny Villada Villa</t>
  </si>
  <si>
    <t>No hay petición por lucro cesante</t>
  </si>
  <si>
    <t>Jonny Alexander Villada Villa</t>
  </si>
  <si>
    <t>Luis Fernando Uribe Muñoz</t>
  </si>
  <si>
    <t>85022-51363</t>
  </si>
  <si>
    <t>No hay peticion por lucro cesante</t>
  </si>
  <si>
    <t>RECLUTAMIENTO ILÍCITO EN CONCURSO HETEROGÉNEO CON HOMICIDIO EN PERSONA PROTEGIDA</t>
  </si>
  <si>
    <t>RECLUTAMIENTO ILÍCITO</t>
  </si>
  <si>
    <t>Wilman Oswaldo Morales Quintero</t>
  </si>
  <si>
    <t>Yureidy Milena Bermejo Velásquez</t>
  </si>
  <si>
    <t>Kevin Morales Bermejo</t>
  </si>
  <si>
    <t>Oliva De Jesús Quintero Morales</t>
  </si>
  <si>
    <t>José Alfonso Morales López</t>
  </si>
  <si>
    <t>Claudia Patricia Morales Quintero</t>
  </si>
  <si>
    <t>Wilman Oswaldo Morales Quintero nació el 6 de mayo de 1981, fue reclutado en el año 1998 a la edad de 16 años aproximadamente, se retira voluntariamente en agosto de 2003 a la edad de 22 años y posteriormente asesinado por integrantes del GAOLM el 12 de diciembre de 2003 con 22 años, 7 meses y 6 días.</t>
  </si>
  <si>
    <t>No tiene derecho a la indemnización según lo establecido en el parágrafo 2º del artículo 3º y el artículo 184 de la Ley 1448 de 2011, pueden las víctimas acudir a la justicia ordinaria a efectuar las respectivas reclamaciones.</t>
  </si>
  <si>
    <t>Diana Leticia Bustamante</t>
  </si>
  <si>
    <t>Luz Adriana Urrego Bustamante</t>
  </si>
  <si>
    <t>850325-43591</t>
  </si>
  <si>
    <t>Carlos Mario Lotero Espinosa nació el 15 de mayo de 1984, fue reclutado en junio de 1998 a la edad de 15 años aproximadamente, siendo capturado el 1 de mayo de 2003 a la edad de 19 años.</t>
  </si>
  <si>
    <t>Carlos Mario Lotero Espinosa</t>
  </si>
  <si>
    <t>Teresita del Socorro Espinosa</t>
  </si>
  <si>
    <t>Héctor Manuel Lotero Londoño</t>
  </si>
  <si>
    <t>Claudia Patricia Lotero Espinosa</t>
  </si>
  <si>
    <t>Diego Armando Villada Villa nació el 15 de mayo de 1984, fue reclutado en junio de 2000 a la edad de 16 años aproximadamente, siendo capturado el 2 de mayo de 2003 a la edad de 19 años.</t>
  </si>
  <si>
    <t>INCIDENTE DE REPARACIÓN DOCTORA NIBE AMPARO ARRIAGA MORENO</t>
  </si>
  <si>
    <t>NIBE AMPARO ARRIAGA MORENO</t>
  </si>
  <si>
    <t>Juan Carlos Correa Rúa</t>
  </si>
  <si>
    <t>María Alba Rúa de Correa</t>
  </si>
  <si>
    <t>Alba Mery Correa Rúa</t>
  </si>
  <si>
    <t>Julie Patricia Correa Rúa</t>
  </si>
  <si>
    <t>Hugo Alberto Correa Rúa</t>
  </si>
  <si>
    <t>Henry León Correa Rúa</t>
  </si>
  <si>
    <t>Girlesa de Jesús Correa Rúa</t>
  </si>
  <si>
    <t>José Albeiro Correa Rúa</t>
  </si>
  <si>
    <t>Conocido como alias “Quiña”. La sala no accede a lo peticionado por el representante de víctimas a causa del homicidio agravado de Juan Carlos Correa Rúa, pues quedó probado la víctima directa era integrante de la Autodefensas, ver cargo número 9, además de lo establecido en el parágrafo 2º del artículo 3º y el artículo 184 de la Ley 1448.</t>
  </si>
  <si>
    <t>Únicamente se reconoce el daño moral por el desplazamiento forzado.</t>
  </si>
  <si>
    <t>No se desplazó</t>
  </si>
  <si>
    <t>Conocido como alias “Juangui”. La sala no accede a lo peticionado por el representante de víctimas a causa del homicidio agravado de Juan Guillermo Arango Vélez, pues quedó probado la víctima directa era integrante de la Autodefensas, ver cargo número 9, además de lo establecido en el parágrafo 2º del artículo 3º y el artículo 184 de la Ley 1448.</t>
  </si>
  <si>
    <t>José Miguel Arango Correa</t>
  </si>
  <si>
    <t>Roxana Andrea Arango Correa</t>
  </si>
  <si>
    <t>RECLUTAMIENTO ILÍCITO EN CONCURSO CON HOMICIDIO EN PERSONA PROTEGIDA</t>
  </si>
  <si>
    <t>Walter Albeiro Contreras Álvarez</t>
  </si>
  <si>
    <t>Carlos Mario Contreras Gutiérrez</t>
  </si>
  <si>
    <t>Adriana Patricia Álvarez Cárdenas</t>
  </si>
  <si>
    <t>Julieth Tatiana Contreras Álvarez</t>
  </si>
  <si>
    <t>Mario Alejandro Contreras Álvarez</t>
  </si>
  <si>
    <t>840402-51064</t>
  </si>
  <si>
    <t>No hay peticion por daño emergente ni por lucro cesante</t>
  </si>
  <si>
    <t>No se reconoce el daño moral ni el daño a la salud, pues no acriditó los daños causados por el reclutamiento y homicidio de su consanguinea.</t>
  </si>
  <si>
    <t>INCIDENTE DE REPARACIÓN DOCTORA SOR MARÍA MONTOYA ARROYAVE</t>
  </si>
  <si>
    <t>SOR MARÍA MONTOYA ARROYAVE</t>
  </si>
  <si>
    <t>María Soledad Toro Toro</t>
  </si>
  <si>
    <t>Bibiana Sofía Bedoya Toro</t>
  </si>
  <si>
    <t>Edgar Hildebrando Marulanda Toro</t>
  </si>
  <si>
    <t>La Sala no accede a lo solicitado por el apoderado judicial por el lucro cesante a favor de María Soledad Toro Toro, toda vez, que, no hay prueba de la dependencia económica de esta con Edgar Hildebrando Marulanda Toro</t>
  </si>
  <si>
    <t>Dado que John Jaider para la data del hecho delictivo era menor de edad, contaba con 17 años y 6 meses y no se probó por parte de los interesados sumariamente la actividad del occiso y la manutención integral que este brindaba a su madre, no se accederá a la liquidación del lucro cesante por parte de esta Corporación.</t>
  </si>
  <si>
    <t>John Jaider Vanegas Saldarriaga</t>
  </si>
  <si>
    <t>RC</t>
  </si>
  <si>
    <t>Beatriz Elena Saldarriaga de Vanegas</t>
  </si>
  <si>
    <t>Oscar Weimar Acevedo Muñoz</t>
  </si>
  <si>
    <t>Elizabet Yancely Palacio López</t>
  </si>
  <si>
    <t>Esteban Acevedo Palacio</t>
  </si>
  <si>
    <t>Rodrigo Antonio Medina Manco</t>
  </si>
  <si>
    <t>Marta Inés Manco de Medina</t>
  </si>
  <si>
    <t>Héctor Tiberio Medina Ramírez</t>
  </si>
  <si>
    <t>Luis Fernando Medina Bustamante</t>
  </si>
  <si>
    <t>María Lucelly Medina Manco</t>
  </si>
  <si>
    <t>José Jairo Medina Manco</t>
  </si>
  <si>
    <t>Marta Elena Medina Manco</t>
  </si>
  <si>
    <t>Héctor José Medina Manco</t>
  </si>
  <si>
    <t>TENTATIVA DE HOMICIDIO</t>
  </si>
  <si>
    <t>Víctima directa</t>
  </si>
  <si>
    <t>No se liquida el daño a la salud, no probó los daños causados</t>
  </si>
  <si>
    <t>Sucesión de Rodrigo de Jesús Villada</t>
  </si>
  <si>
    <t>Falleció el 6 de septiembre de 2003</t>
  </si>
  <si>
    <t>Sucesión de Sor Camila Bustamante Lopera</t>
  </si>
  <si>
    <t>Falleció el 30 de marzo de 2008</t>
  </si>
  <si>
    <t xml:space="preserve">Juan Guillermo Arango Vélez </t>
  </si>
  <si>
    <t>Se liquida en el siguiente hecho</t>
  </si>
  <si>
    <t>Únicamente se reconoce el daño moral por el desplazamiento forzado, no se accede a lo peticionado por el daño emergente, pues quedó probado que no perdieron ningún bien y el lucro cesante no se reconoce, toda vez que era ama de casa y dicha labor nunca cesó.</t>
  </si>
  <si>
    <t xml:space="preserve">Únicamente se reconoce el daño moral por el desplazamiento forzado, no se accede a lo peticionado por el daño emergente, pues quedó probado que no perdieron ningún bien, tampoco se accede al lucro cesante, toda vez, que no cesó su activada como higienista oral. </t>
  </si>
  <si>
    <t>Podrán sus heredereros acudir en futuros incidentes y reclamar lo correspondiente</t>
  </si>
  <si>
    <t>No se reconoce el daño moral, toda vez, que no probó el daño padecido</t>
  </si>
  <si>
    <t>José Dolores Correa</t>
  </si>
  <si>
    <t>Falleció, razón por la cual los herederos en futuros incidentes pueden optar por la figura de sucesión procesal (Cfr. CSJ SP16575-2016) y transmisión del derecho por causa de muerte (Cfr. CSJ SP 17091-2105).</t>
  </si>
  <si>
    <t>No se reconoce el daño moral, toda vez que esta no probó el perjuicio inmaterial sufrido por la muerte de su igual, dado que, para ella, no aplica la presunción</t>
  </si>
  <si>
    <t>Los consanguíneos no serán resarcidos, toda vez que éstos no probaron el perjuicio inmaterial sufrido por la muerte de su igual, dado que, para ellos, no aplica la presunción.</t>
  </si>
  <si>
    <t>Dani Yoffrey, para la data del hecho delictivo era menor de edad, contaba con 17 años y 6 meses y, no se probó por parte de los interesados sumariamente la actividad del occiso y la manutención integral que este brindaba a su madre, no se accederá a la liquidación del lucro cesante por parte de esta Corporación.</t>
  </si>
  <si>
    <t>No se reconoce el lucro cesante por el homicidio pues no acredito la dependecia económica. El daño moral no se reconoce por el por la tentativa de homicidio, toda vez que no probó el daño padecido.</t>
  </si>
  <si>
    <t>No se reconoce el daño a la salud, pues no acriditó los daños causados por el reclutamiento y homicidio de su hijo.</t>
  </si>
  <si>
    <t>No se reconoce el lucro cesante pues no acredito la dependecia económica. No se reconoce el daño moral, al momento de los hechos llevaba 1 año separada de la víctima directa, y no probo el daño padecido</t>
  </si>
  <si>
    <t>En el evento, la Sala SUSPENDERÁ el reconocimiento de los perjuicios solicitados en el incidente de reparación integral presentado a favor de Natalia, Daniela, Xiomara y Adrián Uribe Muñoz en calidad de hijos, toda vez, que se vislumbró que éstos hacían parte del núcleo familiar de Luis Emilio Uribe Arroyave y en la Sentencia proferida por la Sala el 12 de febrero de 2020, se liquidó el monto total correspondiente a los hijos por concepto de lucro cesante en beneficio de Julieth Uribe Rojas.</t>
  </si>
  <si>
    <t>Así las cosas, atendiendo que se trata de un mismo núcleo familiar que, peticiona como es su derecho el pago correspondiente a dicho perjuicio material, la Corporación realizará de manera posterior sesión de audiencia, donde se analizarán los diferentes elementos de prueba que permitan fijar como corresponde los montos indemnizatorios a cada descendiente de Uribe Arroyave y, como consecuencia de esta decisión, se dispone, a través de la Secretaría oficiar a la Unidad Administrativa Reparación Integral de Víctimas -UARIV- APLAZAR pago alguno a favor de Julieth, por las razones aludidas.</t>
  </si>
  <si>
    <t>HOMICIDIO AGRAVADO EN CONCURSO CON DEPORTACIÓN, EXPULSIÓN, TRASLADO O DESPLAZAMIENTO</t>
  </si>
</sst>
</file>

<file path=xl/styles.xml><?xml version="1.0" encoding="utf-8"?>
<styleSheet xmlns="http://schemas.openxmlformats.org/spreadsheetml/2006/main">
  <numFmts count="3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0.0000"/>
    <numFmt numFmtId="179" formatCode="#,##0.00000"/>
    <numFmt numFmtId="180" formatCode="#,##0.000000"/>
    <numFmt numFmtId="181" formatCode="0.00000"/>
    <numFmt numFmtId="182" formatCode="&quot;Sí&quot;;&quot;Sí&quot;;&quot;No&quot;"/>
    <numFmt numFmtId="183" formatCode="&quot;Verdadero&quot;;&quot;Verdadero&quot;;&quot;Falso&quot;"/>
    <numFmt numFmtId="184" formatCode="&quot;Activado&quot;;&quot;Activado&quot;;&quot;Desactivado&quot;"/>
    <numFmt numFmtId="185" formatCode="[$€-2]\ #,##0.00_);[Red]\([$€-2]\ #,##0.00\)"/>
    <numFmt numFmtId="186" formatCode="_-* #,##0.00000_-;\-* #,##0.00000_-;_-* &quot;-&quot;?????_-;_-@_-"/>
    <numFmt numFmtId="187" formatCode="_-* #,##0.000000_-;\-* #,##0.000000_-;_-* &quot;-&quot;??????_-;_-@_-"/>
    <numFmt numFmtId="188" formatCode="_-* #,##0.000_-;\-* #,##0.000_-;_-* &quot;-&quot;??_-;_-@_-"/>
    <numFmt numFmtId="189" formatCode="_-* #,##0.0000_-;\-* #,##0.0000_-;_-* &quot;-&quot;??_-;_-@_-"/>
    <numFmt numFmtId="190" formatCode="_-* #,##0.0_-;\-* #,##0.0_-;_-* &quot;-&quot;??_-;_-@_-"/>
  </numFmts>
  <fonts count="61">
    <font>
      <sz val="11"/>
      <color theme="1"/>
      <name val="Calibri"/>
      <family val="2"/>
    </font>
    <font>
      <sz val="11"/>
      <color indexed="8"/>
      <name val="Calibri"/>
      <family val="2"/>
    </font>
    <font>
      <sz val="10"/>
      <name val="Arial Narrow"/>
      <family val="2"/>
    </font>
    <font>
      <sz val="9"/>
      <name val="Arial Narrow"/>
      <family val="2"/>
    </font>
    <font>
      <b/>
      <sz val="10"/>
      <name val="Arial Narrow"/>
      <family val="2"/>
    </font>
    <font>
      <b/>
      <sz val="9"/>
      <name val="Arial Narrow"/>
      <family val="2"/>
    </font>
    <font>
      <b/>
      <sz val="8"/>
      <name val="Tahoma"/>
      <family val="2"/>
    </font>
    <font>
      <sz val="8"/>
      <name val="Tahoma"/>
      <family val="2"/>
    </font>
    <font>
      <sz val="8"/>
      <name val="Calibri"/>
      <family val="2"/>
    </font>
    <font>
      <sz val="9"/>
      <name val="Tahoma"/>
      <family val="2"/>
    </font>
    <font>
      <b/>
      <sz val="9"/>
      <name val="Tahoma"/>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10"/>
      <color indexed="57"/>
      <name val="Arial Narrow"/>
      <family val="2"/>
    </font>
    <font>
      <b/>
      <sz val="10"/>
      <color indexed="10"/>
      <name val="Arial Narrow"/>
      <family val="2"/>
    </font>
    <font>
      <sz val="10"/>
      <color indexed="8"/>
      <name val="Calibri"/>
      <family val="2"/>
    </font>
    <font>
      <sz val="9"/>
      <color indexed="8"/>
      <name val="Calibri"/>
      <family val="2"/>
    </font>
    <font>
      <b/>
      <sz val="10"/>
      <color indexed="57"/>
      <name val="Calibri"/>
      <family val="2"/>
    </font>
    <font>
      <sz val="10"/>
      <color indexed="8"/>
      <name val="Arial Narrow"/>
      <family val="2"/>
    </font>
    <font>
      <sz val="8"/>
      <name val="Segoe U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10"/>
      <color theme="9" tint="-0.24997000396251678"/>
      <name val="Arial Narrow"/>
      <family val="2"/>
    </font>
    <font>
      <b/>
      <sz val="10"/>
      <color rgb="FFFF0000"/>
      <name val="Arial Narrow"/>
      <family val="2"/>
    </font>
    <font>
      <sz val="10"/>
      <color theme="1"/>
      <name val="Calibri"/>
      <family val="2"/>
    </font>
    <font>
      <sz val="9"/>
      <color theme="1"/>
      <name val="Calibri"/>
      <family val="2"/>
    </font>
    <font>
      <b/>
      <sz val="10"/>
      <color theme="9" tint="-0.24997000396251678"/>
      <name val="Calibri"/>
      <family val="2"/>
    </font>
    <font>
      <sz val="10"/>
      <color theme="1"/>
      <name val="Arial Narrow"/>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medium"/>
    </border>
    <border>
      <left style="thin"/>
      <right style="thin"/>
      <top>
        <color indexed="63"/>
      </top>
      <bottom style="thin"/>
    </border>
    <border>
      <left style="thin"/>
      <right>
        <color indexed="63"/>
      </right>
      <top style="thin"/>
      <bottom style="thin"/>
    </border>
    <border>
      <left style="thin"/>
      <right style="thin"/>
      <top style="medium"/>
      <bottom style="thin"/>
    </border>
    <border>
      <left style="thin"/>
      <right>
        <color indexed="63"/>
      </right>
      <top style="medium"/>
      <bottom style="thin"/>
    </border>
    <border>
      <left style="thin"/>
      <right style="thin"/>
      <top>
        <color indexed="63"/>
      </top>
      <bottom style="medium"/>
    </border>
    <border>
      <left style="thin"/>
      <right>
        <color indexed="63"/>
      </right>
      <top>
        <color indexed="63"/>
      </top>
      <bottom style="medium"/>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color indexed="63"/>
      </left>
      <right style="thin"/>
      <top style="medium"/>
      <bottom style="thin"/>
    </border>
    <border>
      <left>
        <color indexed="63"/>
      </left>
      <right style="thin"/>
      <top style="thin"/>
      <bottom style="thin"/>
    </border>
    <border>
      <left>
        <color indexed="63"/>
      </left>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medium"/>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medium"/>
      <right style="thin"/>
      <top style="medium"/>
      <bottom style="thin"/>
    </border>
    <border>
      <left style="medium"/>
      <right style="thin"/>
      <top style="thin"/>
      <bottom style="thin"/>
    </border>
    <border>
      <left style="medium"/>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4" applyNumberFormat="0" applyFill="0" applyAlignment="0" applyProtection="0"/>
    <xf numFmtId="0" fontId="41" fillId="0" borderId="0" applyNumberFormat="0" applyFill="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8" fillId="21"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0" fontId="41" fillId="0" borderId="8" applyNumberFormat="0" applyFill="0" applyAlignment="0" applyProtection="0"/>
    <xf numFmtId="0" fontId="53" fillId="0" borderId="9" applyNumberFormat="0" applyFill="0" applyAlignment="0" applyProtection="0"/>
  </cellStyleXfs>
  <cellXfs count="188">
    <xf numFmtId="0" fontId="0" fillId="0" borderId="0" xfId="0" applyFont="1" applyAlignment="1">
      <alignment/>
    </xf>
    <xf numFmtId="3" fontId="2" fillId="0" borderId="0" xfId="49" applyNumberFormat="1" applyFont="1" applyAlignment="1">
      <alignment horizontal="center" vertical="center" wrapText="1"/>
    </xf>
    <xf numFmtId="0" fontId="2" fillId="0" borderId="0" xfId="0" applyFont="1" applyAlignment="1">
      <alignment horizontal="center" vertical="center"/>
    </xf>
    <xf numFmtId="0" fontId="3" fillId="0" borderId="0" xfId="0" applyFont="1" applyAlignment="1">
      <alignment horizontal="left" vertical="center" wrapText="1"/>
    </xf>
    <xf numFmtId="0" fontId="2" fillId="0" borderId="0" xfId="0" applyFont="1" applyAlignment="1">
      <alignment horizontal="center" vertical="center" wrapText="1"/>
    </xf>
    <xf numFmtId="0" fontId="2" fillId="0" borderId="0" xfId="0" applyFont="1" applyAlignment="1">
      <alignment horizontal="left" vertical="center" wrapText="1"/>
    </xf>
    <xf numFmtId="3" fontId="2" fillId="0" borderId="0" xfId="0" applyNumberFormat="1" applyFont="1" applyAlignment="1">
      <alignment horizontal="center" vertical="center" wrapText="1"/>
    </xf>
    <xf numFmtId="14" fontId="2" fillId="0" borderId="0" xfId="0" applyNumberFormat="1" applyFont="1" applyAlignment="1">
      <alignment horizontal="center" vertical="center" wrapText="1"/>
    </xf>
    <xf numFmtId="1" fontId="2" fillId="0" borderId="0" xfId="0" applyNumberFormat="1" applyFont="1" applyAlignment="1">
      <alignment horizontal="center" vertical="center" wrapText="1"/>
    </xf>
    <xf numFmtId="44" fontId="2" fillId="0" borderId="0" xfId="51" applyFont="1" applyAlignment="1">
      <alignment horizontal="center" vertical="center" wrapText="1"/>
    </xf>
    <xf numFmtId="44" fontId="2" fillId="0" borderId="0" xfId="51" applyFont="1" applyAlignment="1">
      <alignment vertical="center"/>
    </xf>
    <xf numFmtId="0" fontId="2" fillId="0" borderId="0" xfId="0" applyFont="1" applyAlignment="1">
      <alignment horizontal="right" vertical="center"/>
    </xf>
    <xf numFmtId="0" fontId="54" fillId="0" borderId="0" xfId="0" applyFont="1" applyAlignment="1">
      <alignment horizontal="center" vertical="center" wrapText="1"/>
    </xf>
    <xf numFmtId="178" fontId="2" fillId="0" borderId="0" xfId="0" applyNumberFormat="1" applyFont="1" applyAlignment="1">
      <alignment vertical="center"/>
    </xf>
    <xf numFmtId="0" fontId="2" fillId="0" borderId="0" xfId="0" applyFont="1" applyAlignment="1">
      <alignment vertical="center"/>
    </xf>
    <xf numFmtId="3" fontId="4" fillId="2" borderId="10" xfId="49" applyNumberFormat="1" applyFont="1" applyFill="1" applyBorder="1" applyAlignment="1">
      <alignment horizontal="center" vertical="center" wrapText="1"/>
    </xf>
    <xf numFmtId="44" fontId="4" fillId="33" borderId="10" xfId="51" applyFont="1" applyFill="1" applyBorder="1" applyAlignment="1">
      <alignment horizontal="center" vertical="center" wrapText="1"/>
    </xf>
    <xf numFmtId="0" fontId="4" fillId="33" borderId="10" xfId="0" applyFont="1" applyFill="1" applyBorder="1" applyAlignment="1">
      <alignment horizontal="center" vertical="center"/>
    </xf>
    <xf numFmtId="0" fontId="4" fillId="2" borderId="11" xfId="0" applyFont="1" applyFill="1" applyBorder="1" applyAlignment="1">
      <alignment horizontal="center" vertical="center"/>
    </xf>
    <xf numFmtId="0" fontId="5"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3" fontId="4" fillId="2" borderId="11" xfId="0" applyNumberFormat="1" applyFont="1" applyFill="1" applyBorder="1" applyAlignment="1">
      <alignment horizontal="center" vertical="center" wrapText="1"/>
    </xf>
    <xf numFmtId="14" fontId="4" fillId="2" borderId="11" xfId="0" applyNumberFormat="1" applyFont="1" applyFill="1" applyBorder="1" applyAlignment="1">
      <alignment horizontal="center" vertical="center" wrapText="1"/>
    </xf>
    <xf numFmtId="1" fontId="4" fillId="2" borderId="11" xfId="0" applyNumberFormat="1" applyFont="1" applyFill="1" applyBorder="1" applyAlignment="1">
      <alignment horizontal="center" vertical="center" wrapText="1"/>
    </xf>
    <xf numFmtId="180" fontId="4" fillId="33" borderId="11" xfId="0" applyNumberFormat="1" applyFont="1" applyFill="1" applyBorder="1" applyAlignment="1">
      <alignment horizontal="center" vertical="center" wrapText="1"/>
    </xf>
    <xf numFmtId="44" fontId="4" fillId="33" borderId="11" xfId="51" applyFont="1" applyFill="1" applyBorder="1" applyAlignment="1">
      <alignment horizontal="center" vertical="center" wrapText="1"/>
    </xf>
    <xf numFmtId="0" fontId="4" fillId="33" borderId="11" xfId="0" applyFont="1" applyFill="1" applyBorder="1" applyAlignment="1">
      <alignment horizontal="center" vertical="center" wrapText="1"/>
    </xf>
    <xf numFmtId="0" fontId="55" fillId="33" borderId="11" xfId="0" applyFont="1" applyFill="1" applyBorder="1" applyAlignment="1">
      <alignment horizontal="center" vertical="center" wrapText="1"/>
    </xf>
    <xf numFmtId="0" fontId="54" fillId="33" borderId="11" xfId="0" applyFont="1" applyFill="1" applyBorder="1" applyAlignment="1">
      <alignment horizontal="center" vertical="center" wrapText="1"/>
    </xf>
    <xf numFmtId="178" fontId="4" fillId="33" borderId="11" xfId="0" applyNumberFormat="1" applyFont="1" applyFill="1" applyBorder="1" applyAlignment="1">
      <alignment horizontal="center" vertical="center" wrapText="1"/>
    </xf>
    <xf numFmtId="43" fontId="4" fillId="33" borderId="11" xfId="49" applyFont="1" applyFill="1" applyBorder="1" applyAlignment="1">
      <alignment horizontal="center" vertical="center" wrapText="1"/>
    </xf>
    <xf numFmtId="0" fontId="4" fillId="0" borderId="0" xfId="0" applyFont="1" applyAlignment="1">
      <alignment horizontal="center" vertical="center"/>
    </xf>
    <xf numFmtId="0" fontId="4" fillId="0" borderId="0" xfId="0" applyFont="1" applyAlignment="1">
      <alignment vertical="center" wrapText="1"/>
    </xf>
    <xf numFmtId="0" fontId="2" fillId="0" borderId="0" xfId="0" applyFont="1" applyAlignment="1">
      <alignment vertical="center" wrapText="1"/>
    </xf>
    <xf numFmtId="0" fontId="54" fillId="2" borderId="12" xfId="0" applyFont="1" applyFill="1" applyBorder="1" applyAlignment="1">
      <alignment horizontal="center" vertical="center" wrapText="1"/>
    </xf>
    <xf numFmtId="0" fontId="2" fillId="2" borderId="10" xfId="0" applyFont="1" applyFill="1" applyBorder="1" applyAlignment="1">
      <alignment horizontal="left" vertical="center"/>
    </xf>
    <xf numFmtId="0" fontId="3" fillId="2" borderId="10"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3" xfId="0" applyFont="1" applyFill="1" applyBorder="1" applyAlignment="1">
      <alignment horizontal="left" vertical="center" wrapText="1"/>
    </xf>
    <xf numFmtId="3" fontId="2" fillId="2" borderId="10" xfId="0" applyNumberFormat="1" applyFont="1" applyFill="1" applyBorder="1" applyAlignment="1">
      <alignment horizontal="center" vertical="center" wrapText="1"/>
    </xf>
    <xf numFmtId="43" fontId="2" fillId="2" borderId="10" xfId="49" applyFont="1" applyFill="1" applyBorder="1" applyAlignment="1">
      <alignment horizontal="center" vertical="center" wrapText="1"/>
    </xf>
    <xf numFmtId="178" fontId="2" fillId="2" borderId="10" xfId="0" applyNumberFormat="1" applyFont="1" applyFill="1" applyBorder="1" applyAlignment="1">
      <alignment horizontal="center" vertical="center" wrapText="1"/>
    </xf>
    <xf numFmtId="178" fontId="54" fillId="2" borderId="10" xfId="0" applyNumberFormat="1" applyFont="1" applyFill="1" applyBorder="1" applyAlignment="1">
      <alignment horizontal="center" vertical="center" wrapText="1"/>
    </xf>
    <xf numFmtId="0" fontId="2" fillId="2" borderId="10" xfId="0" applyFont="1" applyFill="1" applyBorder="1" applyAlignment="1">
      <alignment horizontal="left" vertical="center" wrapText="1"/>
    </xf>
    <xf numFmtId="0" fontId="2" fillId="2" borderId="11" xfId="0" applyFont="1" applyFill="1" applyBorder="1" applyAlignment="1">
      <alignment horizontal="center" vertical="center" wrapText="1"/>
    </xf>
    <xf numFmtId="178" fontId="2" fillId="2" borderId="11" xfId="0" applyNumberFormat="1" applyFont="1" applyFill="1" applyBorder="1" applyAlignment="1">
      <alignment horizontal="center" vertical="center" wrapText="1"/>
    </xf>
    <xf numFmtId="43" fontId="2" fillId="2" borderId="11" xfId="49" applyFont="1" applyFill="1" applyBorder="1" applyAlignment="1">
      <alignment horizontal="center" vertical="center" wrapText="1"/>
    </xf>
    <xf numFmtId="2" fontId="2" fillId="2" borderId="11" xfId="0" applyNumberFormat="1" applyFont="1" applyFill="1" applyBorder="1" applyAlignment="1">
      <alignment horizontal="center" vertical="center" wrapText="1"/>
    </xf>
    <xf numFmtId="177" fontId="4" fillId="2" borderId="11" xfId="0" applyNumberFormat="1" applyFont="1" applyFill="1" applyBorder="1" applyAlignment="1">
      <alignment horizontal="center" vertical="center" wrapText="1"/>
    </xf>
    <xf numFmtId="181" fontId="2" fillId="2" borderId="12" xfId="0" applyNumberFormat="1" applyFont="1" applyFill="1" applyBorder="1" applyAlignment="1">
      <alignment horizontal="center" vertical="center" wrapText="1"/>
    </xf>
    <xf numFmtId="178" fontId="54" fillId="2" borderId="11" xfId="0" applyNumberFormat="1" applyFont="1" applyFill="1" applyBorder="1" applyAlignment="1">
      <alignment horizontal="center" vertical="center" wrapText="1"/>
    </xf>
    <xf numFmtId="0" fontId="2" fillId="2" borderId="11" xfId="0" applyFont="1" applyFill="1" applyBorder="1" applyAlignment="1">
      <alignment horizontal="left" vertical="center" wrapText="1"/>
    </xf>
    <xf numFmtId="181" fontId="2" fillId="2" borderId="11" xfId="0" applyNumberFormat="1" applyFont="1" applyFill="1" applyBorder="1" applyAlignment="1">
      <alignment horizontal="center" vertical="center" wrapText="1"/>
    </xf>
    <xf numFmtId="0" fontId="4" fillId="2" borderId="14" xfId="0" applyFont="1" applyFill="1" applyBorder="1" applyAlignment="1">
      <alignment horizontal="left" vertical="center"/>
    </xf>
    <xf numFmtId="0" fontId="5" fillId="2" borderId="14"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4" xfId="0" applyFont="1" applyFill="1" applyBorder="1" applyAlignment="1">
      <alignment horizontal="left" vertical="center" wrapText="1"/>
    </xf>
    <xf numFmtId="3" fontId="4" fillId="2" borderId="14" xfId="0" applyNumberFormat="1" applyFont="1" applyFill="1" applyBorder="1" applyAlignment="1">
      <alignment horizontal="center" vertical="center" wrapText="1"/>
    </xf>
    <xf numFmtId="0" fontId="2" fillId="2" borderId="14" xfId="0" applyFont="1" applyFill="1" applyBorder="1" applyAlignment="1">
      <alignment horizontal="center" vertical="center" wrapText="1"/>
    </xf>
    <xf numFmtId="43" fontId="2" fillId="2" borderId="14" xfId="49" applyFont="1" applyFill="1" applyBorder="1" applyAlignment="1">
      <alignment horizontal="center" vertical="center" wrapText="1"/>
    </xf>
    <xf numFmtId="0" fontId="4" fillId="2" borderId="15" xfId="0" applyFont="1" applyFill="1" applyBorder="1" applyAlignment="1">
      <alignment horizontal="left" vertical="center" wrapText="1"/>
    </xf>
    <xf numFmtId="0" fontId="2" fillId="2" borderId="12" xfId="0" applyFont="1" applyFill="1" applyBorder="1" applyAlignment="1">
      <alignment horizontal="left" vertical="center" wrapText="1"/>
    </xf>
    <xf numFmtId="0" fontId="56" fillId="0" borderId="0" xfId="0" applyFont="1" applyAlignment="1">
      <alignment/>
    </xf>
    <xf numFmtId="0" fontId="57" fillId="0" borderId="0" xfId="0" applyFont="1" applyAlignment="1">
      <alignment/>
    </xf>
    <xf numFmtId="0" fontId="58" fillId="0" borderId="0" xfId="0" applyFont="1" applyAlignment="1">
      <alignment/>
    </xf>
    <xf numFmtId="0" fontId="59" fillId="0" borderId="0" xfId="0" applyFont="1" applyAlignment="1">
      <alignment/>
    </xf>
    <xf numFmtId="0" fontId="2" fillId="2" borderId="16" xfId="0" applyFont="1" applyFill="1" applyBorder="1" applyAlignment="1">
      <alignment horizontal="left" vertical="center"/>
    </xf>
    <xf numFmtId="0" fontId="2" fillId="2" borderId="17" xfId="0" applyFont="1" applyFill="1" applyBorder="1" applyAlignment="1">
      <alignment horizontal="left" vertical="center" wrapText="1"/>
    </xf>
    <xf numFmtId="0" fontId="2" fillId="2" borderId="16" xfId="0" applyFont="1" applyFill="1" applyBorder="1" applyAlignment="1">
      <alignment horizontal="center" vertical="center" wrapText="1"/>
    </xf>
    <xf numFmtId="3" fontId="2" fillId="2" borderId="16" xfId="0" applyNumberFormat="1" applyFont="1" applyFill="1" applyBorder="1" applyAlignment="1">
      <alignment horizontal="center" vertical="center" wrapText="1"/>
    </xf>
    <xf numFmtId="0" fontId="2" fillId="2" borderId="16" xfId="0" applyFont="1" applyFill="1" applyBorder="1" applyAlignment="1">
      <alignment horizontal="left" vertical="center" wrapText="1"/>
    </xf>
    <xf numFmtId="43" fontId="2" fillId="2" borderId="16" xfId="49" applyFont="1" applyFill="1" applyBorder="1" applyAlignment="1">
      <alignment horizontal="center" vertical="center" wrapText="1"/>
    </xf>
    <xf numFmtId="0" fontId="3" fillId="2" borderId="16" xfId="0" applyFont="1" applyFill="1" applyBorder="1" applyAlignment="1">
      <alignment horizontal="center" vertical="center" wrapText="1"/>
    </xf>
    <xf numFmtId="43" fontId="2" fillId="2" borderId="18" xfId="49" applyFont="1" applyFill="1" applyBorder="1" applyAlignment="1">
      <alignment horizontal="center" vertical="center" wrapText="1"/>
    </xf>
    <xf numFmtId="2" fontId="2" fillId="2" borderId="18" xfId="0" applyNumberFormat="1" applyFont="1" applyFill="1" applyBorder="1" applyAlignment="1">
      <alignment horizontal="center" vertical="center" wrapText="1"/>
    </xf>
    <xf numFmtId="43" fontId="2" fillId="2" borderId="10" xfId="0" applyNumberFormat="1" applyFont="1" applyFill="1" applyBorder="1" applyAlignment="1">
      <alignment horizontal="center" vertical="center" wrapText="1"/>
    </xf>
    <xf numFmtId="14" fontId="2" fillId="2" borderId="16" xfId="0" applyNumberFormat="1" applyFont="1" applyFill="1" applyBorder="1" applyAlignment="1">
      <alignment horizontal="center" vertical="center" wrapText="1"/>
    </xf>
    <xf numFmtId="44" fontId="4" fillId="33" borderId="10" xfId="51" applyFont="1" applyFill="1" applyBorder="1" applyAlignment="1">
      <alignment horizontal="center" vertical="center" wrapText="1"/>
    </xf>
    <xf numFmtId="3" fontId="4" fillId="2" borderId="10" xfId="49" applyNumberFormat="1" applyFont="1" applyFill="1" applyBorder="1" applyAlignment="1">
      <alignment horizontal="center" vertical="center" wrapText="1"/>
    </xf>
    <xf numFmtId="0" fontId="4" fillId="0" borderId="14" xfId="0" applyFont="1" applyFill="1" applyBorder="1" applyAlignment="1">
      <alignment horizontal="left" vertical="center"/>
    </xf>
    <xf numFmtId="0" fontId="5" fillId="0" borderId="14"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4" xfId="0" applyFont="1" applyFill="1" applyBorder="1" applyAlignment="1">
      <alignment horizontal="left" vertical="center" wrapText="1"/>
    </xf>
    <xf numFmtId="0" fontId="4" fillId="0" borderId="15" xfId="0" applyFont="1" applyFill="1" applyBorder="1" applyAlignment="1">
      <alignment horizontal="left" vertical="center" wrapText="1"/>
    </xf>
    <xf numFmtId="3" fontId="4" fillId="0" borderId="14" xfId="0" applyNumberFormat="1" applyFont="1" applyFill="1" applyBorder="1" applyAlignment="1">
      <alignment horizontal="center" vertical="center" wrapText="1"/>
    </xf>
    <xf numFmtId="0" fontId="2" fillId="0" borderId="14" xfId="0" applyFont="1" applyFill="1" applyBorder="1" applyAlignment="1">
      <alignment horizontal="center" vertical="center" wrapText="1"/>
    </xf>
    <xf numFmtId="43" fontId="2" fillId="0" borderId="14" xfId="49" applyFont="1" applyFill="1" applyBorder="1" applyAlignment="1">
      <alignment horizontal="center" vertical="center" wrapText="1"/>
    </xf>
    <xf numFmtId="0" fontId="54" fillId="0" borderId="12" xfId="0" applyFont="1" applyFill="1" applyBorder="1" applyAlignment="1">
      <alignment horizontal="center" vertical="center" wrapText="1"/>
    </xf>
    <xf numFmtId="0" fontId="2" fillId="0" borderId="10" xfId="0" applyFont="1" applyFill="1" applyBorder="1" applyAlignment="1">
      <alignment horizontal="left" vertical="center"/>
    </xf>
    <xf numFmtId="0" fontId="3"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3" xfId="0" applyFont="1" applyFill="1" applyBorder="1" applyAlignment="1">
      <alignment horizontal="left" vertical="center" wrapText="1"/>
    </xf>
    <xf numFmtId="3" fontId="2" fillId="0" borderId="10" xfId="0" applyNumberFormat="1" applyFont="1" applyFill="1" applyBorder="1" applyAlignment="1">
      <alignment horizontal="center" vertical="center" wrapText="1"/>
    </xf>
    <xf numFmtId="0" fontId="2" fillId="0" borderId="12" xfId="0" applyFont="1" applyFill="1" applyBorder="1" applyAlignment="1">
      <alignment horizontal="left" vertical="center" wrapText="1"/>
    </xf>
    <xf numFmtId="181" fontId="2" fillId="0" borderId="12" xfId="0" applyNumberFormat="1" applyFont="1" applyFill="1" applyBorder="1" applyAlignment="1">
      <alignment horizontal="center" vertical="center" wrapText="1"/>
    </xf>
    <xf numFmtId="43" fontId="2" fillId="0" borderId="10" xfId="49" applyFont="1" applyFill="1" applyBorder="1" applyAlignment="1">
      <alignment horizontal="center" vertical="center" wrapText="1"/>
    </xf>
    <xf numFmtId="178" fontId="2" fillId="0" borderId="10" xfId="0" applyNumberFormat="1" applyFont="1" applyFill="1" applyBorder="1" applyAlignment="1">
      <alignment horizontal="center" vertical="center" wrapText="1"/>
    </xf>
    <xf numFmtId="178" fontId="54" fillId="0" borderId="10" xfId="0" applyNumberFormat="1" applyFont="1" applyFill="1" applyBorder="1" applyAlignment="1">
      <alignment horizontal="center" vertical="center" wrapText="1"/>
    </xf>
    <xf numFmtId="43" fontId="2" fillId="0" borderId="18" xfId="49" applyFont="1" applyFill="1" applyBorder="1" applyAlignment="1">
      <alignment horizontal="center" vertical="center" wrapText="1"/>
    </xf>
    <xf numFmtId="2" fontId="2" fillId="0" borderId="18" xfId="0" applyNumberFormat="1" applyFont="1" applyFill="1" applyBorder="1" applyAlignment="1">
      <alignment horizontal="center" vertical="center" wrapText="1"/>
    </xf>
    <xf numFmtId="43" fontId="2" fillId="0" borderId="10" xfId="0" applyNumberFormat="1" applyFont="1" applyFill="1" applyBorder="1" applyAlignment="1">
      <alignment horizontal="center" vertical="center" wrapText="1"/>
    </xf>
    <xf numFmtId="0" fontId="2" fillId="0" borderId="16" xfId="0" applyFont="1" applyFill="1" applyBorder="1" applyAlignment="1">
      <alignment horizontal="left" vertical="center"/>
    </xf>
    <xf numFmtId="0" fontId="3" fillId="0" borderId="16"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6" xfId="0" applyFont="1" applyFill="1" applyBorder="1" applyAlignment="1">
      <alignment horizontal="left" vertical="center" wrapText="1"/>
    </xf>
    <xf numFmtId="0" fontId="2" fillId="0" borderId="17" xfId="0" applyFont="1" applyFill="1" applyBorder="1" applyAlignment="1">
      <alignment horizontal="left" vertical="center" wrapText="1"/>
    </xf>
    <xf numFmtId="3" fontId="2" fillId="0" borderId="16" xfId="0" applyNumberFormat="1" applyFont="1" applyFill="1" applyBorder="1" applyAlignment="1">
      <alignment horizontal="center" vertical="center" wrapText="1"/>
    </xf>
    <xf numFmtId="14" fontId="2" fillId="0" borderId="16" xfId="0" applyNumberFormat="1" applyFont="1" applyFill="1" applyBorder="1" applyAlignment="1">
      <alignment horizontal="center" vertical="center" wrapText="1"/>
    </xf>
    <xf numFmtId="0" fontId="2" fillId="0" borderId="11" xfId="0" applyFont="1" applyFill="1" applyBorder="1" applyAlignment="1">
      <alignment horizontal="left" vertical="center" wrapText="1"/>
    </xf>
    <xf numFmtId="181" fontId="2" fillId="0" borderId="11" xfId="0" applyNumberFormat="1" applyFont="1" applyFill="1" applyBorder="1" applyAlignment="1">
      <alignment horizontal="center" vertical="center" wrapText="1"/>
    </xf>
    <xf numFmtId="43" fontId="2" fillId="0" borderId="16" xfId="49" applyFont="1" applyFill="1" applyBorder="1" applyAlignment="1">
      <alignment horizontal="center" vertical="center" wrapText="1"/>
    </xf>
    <xf numFmtId="43" fontId="2" fillId="0" borderId="11" xfId="49" applyFont="1" applyFill="1" applyBorder="1" applyAlignment="1">
      <alignment horizontal="center" vertical="center" wrapText="1"/>
    </xf>
    <xf numFmtId="0" fontId="2" fillId="0" borderId="11" xfId="0" applyFont="1" applyFill="1" applyBorder="1" applyAlignment="1">
      <alignment horizontal="center" vertical="center" wrapText="1"/>
    </xf>
    <xf numFmtId="178" fontId="2" fillId="0" borderId="11" xfId="0" applyNumberFormat="1" applyFont="1" applyFill="1" applyBorder="1" applyAlignment="1">
      <alignment horizontal="center" vertical="center" wrapText="1"/>
    </xf>
    <xf numFmtId="178" fontId="54" fillId="0" borderId="11" xfId="0" applyNumberFormat="1" applyFont="1" applyFill="1" applyBorder="1" applyAlignment="1">
      <alignment horizontal="center" vertical="center" wrapText="1"/>
    </xf>
    <xf numFmtId="2" fontId="2" fillId="0" borderId="11" xfId="0" applyNumberFormat="1" applyFont="1" applyFill="1" applyBorder="1" applyAlignment="1">
      <alignment horizontal="center" vertical="center" wrapText="1"/>
    </xf>
    <xf numFmtId="177" fontId="4" fillId="0" borderId="11" xfId="0" applyNumberFormat="1" applyFont="1" applyFill="1" applyBorder="1" applyAlignment="1">
      <alignment horizontal="center" vertical="center" wrapText="1"/>
    </xf>
    <xf numFmtId="0" fontId="2" fillId="0" borderId="14" xfId="0" applyFont="1" applyFill="1" applyBorder="1" applyAlignment="1">
      <alignment horizontal="left" vertical="center" wrapText="1"/>
    </xf>
    <xf numFmtId="44" fontId="4" fillId="33" borderId="10" xfId="51" applyFont="1" applyFill="1" applyBorder="1" applyAlignment="1">
      <alignment horizontal="center" vertical="center" wrapText="1"/>
    </xf>
    <xf numFmtId="3" fontId="4" fillId="2" borderId="10" xfId="49" applyNumberFormat="1" applyFont="1" applyFill="1" applyBorder="1" applyAlignment="1">
      <alignment horizontal="center" vertical="center" wrapText="1"/>
    </xf>
    <xf numFmtId="43" fontId="2" fillId="0" borderId="10" xfId="49" applyFont="1" applyBorder="1" applyAlignment="1">
      <alignment horizontal="center" vertical="center" wrapText="1"/>
    </xf>
    <xf numFmtId="0" fontId="4" fillId="2" borderId="10" xfId="0" applyFont="1" applyFill="1" applyBorder="1" applyAlignment="1">
      <alignment horizontal="left" vertical="center" wrapText="1"/>
    </xf>
    <xf numFmtId="3" fontId="4" fillId="2" borderId="10" xfId="0" applyNumberFormat="1" applyFont="1" applyFill="1" applyBorder="1" applyAlignment="1">
      <alignment horizontal="center" vertical="center" wrapText="1"/>
    </xf>
    <xf numFmtId="0" fontId="4" fillId="0" borderId="0" xfId="0" applyFont="1" applyFill="1" applyAlignment="1">
      <alignment vertical="center" wrapText="1"/>
    </xf>
    <xf numFmtId="0" fontId="2" fillId="0" borderId="0" xfId="0" applyFont="1" applyFill="1" applyAlignment="1">
      <alignment vertical="center" wrapText="1"/>
    </xf>
    <xf numFmtId="44" fontId="4" fillId="33" borderId="10" xfId="51" applyFont="1" applyFill="1" applyBorder="1" applyAlignment="1">
      <alignment horizontal="center" vertical="center" wrapText="1"/>
    </xf>
    <xf numFmtId="3" fontId="4" fillId="2" borderId="10" xfId="49" applyNumberFormat="1" applyFont="1" applyFill="1" applyBorder="1" applyAlignment="1">
      <alignment horizontal="center" vertical="center" wrapText="1"/>
    </xf>
    <xf numFmtId="0" fontId="2" fillId="2" borderId="14" xfId="0" applyFont="1" applyFill="1" applyBorder="1" applyAlignment="1">
      <alignment horizontal="left" vertical="center" wrapText="1"/>
    </xf>
    <xf numFmtId="44" fontId="4" fillId="33" borderId="10" xfId="51" applyFont="1" applyFill="1" applyBorder="1" applyAlignment="1">
      <alignment horizontal="center" vertical="center" wrapText="1"/>
    </xf>
    <xf numFmtId="3" fontId="4" fillId="2" borderId="10" xfId="49" applyNumberFormat="1" applyFont="1" applyFill="1" applyBorder="1" applyAlignment="1">
      <alignment horizontal="center" vertical="center" wrapText="1"/>
    </xf>
    <xf numFmtId="0" fontId="4" fillId="2" borderId="0" xfId="0" applyFont="1" applyFill="1" applyAlignment="1">
      <alignment vertical="center" wrapText="1"/>
    </xf>
    <xf numFmtId="0" fontId="2" fillId="2" borderId="0" xfId="0" applyFont="1" applyFill="1" applyAlignment="1">
      <alignment vertical="center" wrapText="1"/>
    </xf>
    <xf numFmtId="43" fontId="2" fillId="2" borderId="19" xfId="49" applyFont="1" applyFill="1" applyBorder="1" applyAlignment="1">
      <alignment horizontal="center" vertical="center" wrapText="1"/>
    </xf>
    <xf numFmtId="0" fontId="2" fillId="2" borderId="19" xfId="0" applyFont="1" applyFill="1" applyBorder="1" applyAlignment="1">
      <alignment horizontal="center" vertical="center" wrapText="1"/>
    </xf>
    <xf numFmtId="181" fontId="2" fillId="0" borderId="16" xfId="0" applyNumberFormat="1" applyFont="1" applyFill="1" applyBorder="1" applyAlignment="1">
      <alignment horizontal="center" vertical="center" wrapText="1"/>
    </xf>
    <xf numFmtId="178" fontId="2" fillId="0" borderId="16" xfId="0" applyNumberFormat="1" applyFont="1" applyFill="1" applyBorder="1" applyAlignment="1">
      <alignment horizontal="center" vertical="center" wrapText="1"/>
    </xf>
    <xf numFmtId="178" fontId="54" fillId="0" borderId="16" xfId="0" applyNumberFormat="1" applyFont="1" applyFill="1" applyBorder="1" applyAlignment="1">
      <alignment horizontal="center" vertical="center" wrapText="1"/>
    </xf>
    <xf numFmtId="2" fontId="2" fillId="0" borderId="16" xfId="0" applyNumberFormat="1" applyFont="1" applyFill="1" applyBorder="1" applyAlignment="1">
      <alignment horizontal="center" vertical="center" wrapText="1"/>
    </xf>
    <xf numFmtId="177" fontId="4" fillId="0" borderId="16" xfId="0" applyNumberFormat="1" applyFont="1" applyFill="1" applyBorder="1" applyAlignment="1">
      <alignment horizontal="center" vertical="center" wrapText="1"/>
    </xf>
    <xf numFmtId="14" fontId="2" fillId="0" borderId="10" xfId="0" applyNumberFormat="1" applyFont="1" applyFill="1" applyBorder="1" applyAlignment="1">
      <alignment horizontal="center" vertical="center" wrapText="1"/>
    </xf>
    <xf numFmtId="181" fontId="2" fillId="0" borderId="10" xfId="0" applyNumberFormat="1" applyFont="1" applyFill="1" applyBorder="1" applyAlignment="1">
      <alignment horizontal="center" vertical="center" wrapText="1"/>
    </xf>
    <xf numFmtId="2" fontId="2" fillId="0" borderId="10" xfId="0" applyNumberFormat="1" applyFont="1" applyFill="1" applyBorder="1" applyAlignment="1">
      <alignment horizontal="center" vertical="center" wrapText="1"/>
    </xf>
    <xf numFmtId="177" fontId="4" fillId="0" borderId="10" xfId="0" applyNumberFormat="1" applyFont="1" applyFill="1" applyBorder="1" applyAlignment="1">
      <alignment horizontal="center" vertical="center" wrapText="1"/>
    </xf>
    <xf numFmtId="0" fontId="2" fillId="2" borderId="19" xfId="0" applyFont="1" applyFill="1" applyBorder="1" applyAlignment="1">
      <alignment horizontal="left" vertical="center"/>
    </xf>
    <xf numFmtId="0" fontId="3" fillId="2" borderId="19" xfId="0" applyFont="1" applyFill="1" applyBorder="1" applyAlignment="1">
      <alignment horizontal="center"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3" fontId="2" fillId="2" borderId="19" xfId="0" applyNumberFormat="1" applyFont="1" applyFill="1" applyBorder="1" applyAlignment="1">
      <alignment horizontal="center" vertical="center" wrapText="1"/>
    </xf>
    <xf numFmtId="14" fontId="2" fillId="2" borderId="19" xfId="0" applyNumberFormat="1" applyFont="1" applyFill="1" applyBorder="1" applyAlignment="1">
      <alignment horizontal="center" vertical="center" wrapText="1"/>
    </xf>
    <xf numFmtId="0" fontId="2" fillId="2" borderId="18" xfId="0" applyFont="1" applyFill="1" applyBorder="1" applyAlignment="1">
      <alignment horizontal="left" vertical="center" wrapText="1"/>
    </xf>
    <xf numFmtId="181" fontId="2" fillId="2" borderId="18" xfId="0" applyNumberFormat="1" applyFont="1" applyFill="1" applyBorder="1" applyAlignment="1">
      <alignment horizontal="center" vertical="center" wrapText="1"/>
    </xf>
    <xf numFmtId="0" fontId="2" fillId="2" borderId="18" xfId="0" applyFont="1" applyFill="1" applyBorder="1" applyAlignment="1">
      <alignment horizontal="center" vertical="center" wrapText="1"/>
    </xf>
    <xf numFmtId="178" fontId="2" fillId="2" borderId="18" xfId="0" applyNumberFormat="1" applyFont="1" applyFill="1" applyBorder="1" applyAlignment="1">
      <alignment horizontal="center" vertical="center" wrapText="1"/>
    </xf>
    <xf numFmtId="178" fontId="54" fillId="2" borderId="18" xfId="0" applyNumberFormat="1" applyFont="1" applyFill="1" applyBorder="1" applyAlignment="1">
      <alignment horizontal="center" vertical="center" wrapText="1"/>
    </xf>
    <xf numFmtId="177" fontId="4" fillId="2" borderId="18" xfId="0" applyNumberFormat="1" applyFont="1" applyFill="1" applyBorder="1" applyAlignment="1">
      <alignment horizontal="center" vertical="center" wrapText="1"/>
    </xf>
    <xf numFmtId="0" fontId="54" fillId="0" borderId="14"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3" fillId="0" borderId="11" xfId="0" applyFont="1" applyFill="1" applyBorder="1" applyAlignment="1">
      <alignment horizontal="center" vertical="center" wrapText="1"/>
    </xf>
    <xf numFmtId="3" fontId="2" fillId="0" borderId="11" xfId="0" applyNumberFormat="1" applyFont="1" applyFill="1" applyBorder="1" applyAlignment="1">
      <alignment horizontal="center" vertical="center" wrapText="1"/>
    </xf>
    <xf numFmtId="14" fontId="2" fillId="0" borderId="11" xfId="0" applyNumberFormat="1" applyFont="1" applyFill="1" applyBorder="1" applyAlignment="1">
      <alignment horizontal="center" vertical="center" wrapText="1"/>
    </xf>
    <xf numFmtId="177" fontId="4" fillId="0" borderId="23" xfId="0" applyNumberFormat="1" applyFont="1" applyFill="1" applyBorder="1" applyAlignment="1">
      <alignment horizontal="center" vertical="center" wrapText="1"/>
    </xf>
    <xf numFmtId="0" fontId="4" fillId="0" borderId="24" xfId="0" applyFont="1" applyFill="1" applyBorder="1" applyAlignment="1">
      <alignment horizontal="left" vertical="center"/>
    </xf>
    <xf numFmtId="0" fontId="2" fillId="0" borderId="25" xfId="0" applyFont="1" applyFill="1" applyBorder="1" applyAlignment="1">
      <alignment horizontal="left" vertical="center"/>
    </xf>
    <xf numFmtId="0" fontId="2" fillId="0" borderId="26" xfId="0" applyFont="1" applyFill="1" applyBorder="1" applyAlignment="1">
      <alignment horizontal="left" vertical="center"/>
    </xf>
    <xf numFmtId="43" fontId="2" fillId="0" borderId="22" xfId="0" applyNumberFormat="1" applyFont="1" applyFill="1" applyBorder="1" applyAlignment="1">
      <alignment horizontal="center" vertical="center" wrapText="1"/>
    </xf>
    <xf numFmtId="43" fontId="56" fillId="0" borderId="0" xfId="0" applyNumberFormat="1" applyFont="1" applyAlignment="1">
      <alignment/>
    </xf>
    <xf numFmtId="44" fontId="4" fillId="33" borderId="10" xfId="51" applyFont="1" applyFill="1" applyBorder="1" applyAlignment="1">
      <alignment horizontal="center" vertical="center" wrapText="1"/>
    </xf>
    <xf numFmtId="0" fontId="55" fillId="34" borderId="27" xfId="0" applyFont="1" applyFill="1" applyBorder="1" applyAlignment="1">
      <alignment horizontal="left" vertical="center"/>
    </xf>
    <xf numFmtId="0" fontId="55" fillId="34" borderId="28" xfId="0" applyFont="1" applyFill="1" applyBorder="1" applyAlignment="1">
      <alignment horizontal="left" vertical="center"/>
    </xf>
    <xf numFmtId="0" fontId="55" fillId="34" borderId="29" xfId="0" applyFont="1" applyFill="1" applyBorder="1" applyAlignment="1">
      <alignment horizontal="left" vertical="center"/>
    </xf>
    <xf numFmtId="178" fontId="4" fillId="33" borderId="10" xfId="0" applyNumberFormat="1" applyFont="1" applyFill="1" applyBorder="1" applyAlignment="1">
      <alignment horizontal="center" vertical="center" wrapText="1"/>
    </xf>
    <xf numFmtId="44" fontId="4" fillId="33" borderId="10" xfId="51" applyFont="1" applyFill="1" applyBorder="1" applyAlignment="1">
      <alignment horizontal="center" vertical="center"/>
    </xf>
    <xf numFmtId="3" fontId="4" fillId="2" borderId="10" xfId="49" applyNumberFormat="1" applyFont="1" applyFill="1" applyBorder="1" applyAlignment="1">
      <alignment horizontal="center" vertical="center" wrapText="1"/>
    </xf>
    <xf numFmtId="179" fontId="4" fillId="33" borderId="10" xfId="0" applyNumberFormat="1" applyFont="1" applyFill="1" applyBorder="1" applyAlignment="1">
      <alignment horizontal="center" vertical="center"/>
    </xf>
    <xf numFmtId="3" fontId="4" fillId="0" borderId="30" xfId="49" applyNumberFormat="1" applyFont="1" applyFill="1" applyBorder="1" applyAlignment="1">
      <alignment horizontal="center" vertical="center" wrapText="1"/>
    </xf>
    <xf numFmtId="3" fontId="4" fillId="0" borderId="19" xfId="49" applyNumberFormat="1" applyFont="1" applyFill="1" applyBorder="1" applyAlignment="1">
      <alignment horizontal="center" vertical="center" wrapText="1"/>
    </xf>
    <xf numFmtId="3" fontId="4" fillId="0" borderId="16" xfId="49" applyNumberFormat="1" applyFont="1" applyFill="1" applyBorder="1" applyAlignment="1">
      <alignment horizontal="center" vertical="center" wrapText="1"/>
    </xf>
    <xf numFmtId="3" fontId="4" fillId="2" borderId="30" xfId="49" applyNumberFormat="1" applyFont="1" applyFill="1" applyBorder="1" applyAlignment="1">
      <alignment horizontal="center" vertical="center" wrapText="1"/>
    </xf>
    <xf numFmtId="3" fontId="4" fillId="2" borderId="19" xfId="49" applyNumberFormat="1" applyFont="1" applyFill="1" applyBorder="1" applyAlignment="1">
      <alignment horizontal="center" vertical="center" wrapText="1"/>
    </xf>
    <xf numFmtId="3" fontId="4" fillId="2" borderId="16" xfId="49" applyNumberFormat="1" applyFont="1" applyFill="1" applyBorder="1" applyAlignment="1">
      <alignment horizontal="center" vertical="center" wrapText="1"/>
    </xf>
    <xf numFmtId="3" fontId="4" fillId="2" borderId="31" xfId="49" applyNumberFormat="1" applyFont="1" applyFill="1" applyBorder="1" applyAlignment="1">
      <alignment horizontal="center" vertical="center" wrapText="1"/>
    </xf>
    <xf numFmtId="3" fontId="4" fillId="2" borderId="32" xfId="49" applyNumberFormat="1" applyFont="1" applyFill="1" applyBorder="1" applyAlignment="1">
      <alignment horizontal="center" vertical="center" wrapText="1"/>
    </xf>
    <xf numFmtId="3" fontId="4" fillId="2" borderId="33" xfId="49" applyNumberFormat="1" applyFont="1" applyFill="1" applyBorder="1" applyAlignment="1">
      <alignment horizontal="center" vertical="center" wrapText="1"/>
    </xf>
    <xf numFmtId="3" fontId="4" fillId="2" borderId="34" xfId="49" applyNumberFormat="1" applyFont="1" applyFill="1" applyBorder="1" applyAlignment="1">
      <alignment horizontal="center" vertical="center" wrapText="1"/>
    </xf>
    <xf numFmtId="3" fontId="4" fillId="2" borderId="35" xfId="49" applyNumberFormat="1" applyFont="1" applyFill="1" applyBorder="1" applyAlignment="1">
      <alignment horizontal="center" vertical="center" wrapText="1"/>
    </xf>
    <xf numFmtId="3" fontId="4" fillId="2" borderId="36" xfId="49" applyNumberFormat="1"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icallec\Downloads\Cuadro%20Incidente%20Metro.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02017-JP01X02\Users\Users\icallec\Downloads\Cuadro%20Incidente%20Metr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IQUIDACIONES "/>
      <sheetName val="IPC Y SMMLV"/>
      <sheetName val="SMLV HISTORICO"/>
      <sheetName val="IPC"/>
      <sheetName val="SINONIMOS"/>
      <sheetName val="DOCTOR JUAN GUILLERMO"/>
      <sheetName val="PAOLA"/>
      <sheetName val="PAOLA 2"/>
      <sheetName val="Hoja1"/>
      <sheetName val="Hoja2"/>
      <sheetName val="Hoja3"/>
    </sheetNames>
    <sheetDataSet>
      <sheetData sheetId="1">
        <row r="4">
          <cell r="C4">
            <v>877803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LIQUIDACIONES "/>
      <sheetName val="IPC Y SMMLV"/>
      <sheetName val="SMLV HISTORICO"/>
      <sheetName val="IPC"/>
      <sheetName val="SINONIMOS"/>
      <sheetName val="DOCTOR JUAN GUILLERMO"/>
      <sheetName val="PAOLA"/>
      <sheetName val="PAOLA 2"/>
      <sheetName val="Hoja1"/>
      <sheetName val="Hoja2"/>
      <sheetName val="Hoja3"/>
    </sheetNames>
    <sheetDataSet>
      <sheetData sheetId="1">
        <row r="4">
          <cell r="C4">
            <v>1160000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F24"/>
  <sheetViews>
    <sheetView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B36" sqref="B36"/>
    </sheetView>
  </sheetViews>
  <sheetFormatPr defaultColWidth="11.421875" defaultRowHeight="15"/>
  <cols>
    <col min="1" max="1" width="12.8515625" style="65" customWidth="1"/>
    <col min="2" max="2" width="39.8515625" style="62" customWidth="1"/>
    <col min="3" max="3" width="29.8515625" style="63" customWidth="1"/>
    <col min="4" max="4" width="15.421875" style="62" customWidth="1"/>
    <col min="5" max="6" width="11.57421875" style="62" customWidth="1"/>
    <col min="7" max="7" width="35.57421875" style="62" customWidth="1"/>
    <col min="8" max="8" width="34.8515625" style="62" customWidth="1"/>
    <col min="9" max="9" width="11.421875" style="62" customWidth="1"/>
    <col min="10" max="10" width="15.57421875" style="62" customWidth="1"/>
    <col min="11" max="11" width="13.421875" style="62" customWidth="1"/>
    <col min="12" max="12" width="13.7109375" style="62" hidden="1" customWidth="1"/>
    <col min="13" max="14" width="12.28125" style="62" hidden="1" customWidth="1"/>
    <col min="15" max="15" width="11.57421875" style="62" hidden="1" customWidth="1"/>
    <col min="16" max="16" width="49.00390625" style="62" customWidth="1"/>
    <col min="17" max="17" width="15.140625" style="62" bestFit="1" customWidth="1"/>
    <col min="18" max="19" width="11.421875" style="62" customWidth="1"/>
    <col min="20" max="20" width="15.8515625" style="62" customWidth="1"/>
    <col min="21" max="21" width="32.7109375" style="62" customWidth="1"/>
    <col min="22" max="22" width="14.140625" style="62" customWidth="1"/>
    <col min="23" max="23" width="15.8515625" style="62" customWidth="1"/>
    <col min="24" max="24" width="13.8515625" style="62" customWidth="1"/>
    <col min="25" max="25" width="11.421875" style="62" customWidth="1"/>
    <col min="26" max="26" width="16.28125" style="62" customWidth="1"/>
    <col min="27" max="27" width="16.57421875" style="62" customWidth="1"/>
    <col min="28" max="33" width="11.421875" style="62" customWidth="1"/>
    <col min="34" max="34" width="13.8515625" style="62" customWidth="1"/>
    <col min="35" max="35" width="17.140625" style="62" customWidth="1"/>
    <col min="36" max="36" width="14.57421875" style="62" bestFit="1" customWidth="1"/>
    <col min="37" max="37" width="11.421875" style="62" customWidth="1"/>
    <col min="38" max="38" width="17.00390625" style="62" bestFit="1" customWidth="1"/>
    <col min="39" max="48" width="11.421875" style="62" customWidth="1"/>
    <col min="49" max="49" width="11.28125" style="64" customWidth="1"/>
    <col min="50" max="50" width="13.8515625" style="62" bestFit="1" customWidth="1"/>
    <col min="51" max="51" width="18.57421875" style="62" bestFit="1" customWidth="1"/>
    <col min="52" max="52" width="11.57421875" style="62" bestFit="1" customWidth="1"/>
    <col min="53" max="53" width="17.8515625" style="62" bestFit="1" customWidth="1"/>
    <col min="54" max="54" width="11.421875" style="62" customWidth="1"/>
    <col min="55" max="55" width="12.7109375" style="62" customWidth="1"/>
    <col min="56" max="56" width="19.8515625" style="62" bestFit="1" customWidth="1"/>
    <col min="57" max="57" width="25.28125" style="62" customWidth="1"/>
    <col min="58" max="58" width="24.57421875" style="62" customWidth="1"/>
    <col min="59" max="16384" width="11.421875" style="62" customWidth="1"/>
  </cols>
  <sheetData>
    <row r="1" spans="1:56" s="14" customFormat="1" ht="36" customHeight="1">
      <c r="A1" s="1"/>
      <c r="B1" s="2"/>
      <c r="C1" s="3"/>
      <c r="D1" s="4"/>
      <c r="E1" s="4"/>
      <c r="F1" s="4"/>
      <c r="G1" s="5"/>
      <c r="H1" s="5"/>
      <c r="I1" s="5"/>
      <c r="J1" s="6"/>
      <c r="K1" s="4"/>
      <c r="L1" s="7"/>
      <c r="M1" s="8"/>
      <c r="N1" s="8"/>
      <c r="O1" s="4"/>
      <c r="P1" s="4"/>
      <c r="Q1" s="4"/>
      <c r="R1" s="9"/>
      <c r="S1" s="9"/>
      <c r="T1" s="10"/>
      <c r="U1" s="10"/>
      <c r="V1" s="10"/>
      <c r="W1" s="10"/>
      <c r="X1" s="10"/>
      <c r="Y1" s="10"/>
      <c r="Z1" s="10"/>
      <c r="AA1" s="10"/>
      <c r="AB1" s="10"/>
      <c r="AC1" s="10"/>
      <c r="AD1" s="10"/>
      <c r="AE1" s="4"/>
      <c r="AF1" s="4"/>
      <c r="AG1" s="4"/>
      <c r="AH1" s="4"/>
      <c r="AI1" s="4"/>
      <c r="AJ1" s="4"/>
      <c r="AK1" s="4"/>
      <c r="AL1" s="11"/>
      <c r="AM1" s="4"/>
      <c r="AN1" s="4"/>
      <c r="AO1" s="4"/>
      <c r="AP1" s="4"/>
      <c r="AQ1" s="4"/>
      <c r="AR1" s="4"/>
      <c r="AS1" s="4"/>
      <c r="AT1" s="4"/>
      <c r="AU1" s="4"/>
      <c r="AV1" s="4"/>
      <c r="AW1" s="12"/>
      <c r="AX1" s="11"/>
      <c r="AY1" s="11"/>
      <c r="AZ1" s="13"/>
      <c r="BA1" s="13"/>
      <c r="BB1" s="13"/>
      <c r="BC1" s="10"/>
      <c r="BD1" s="10"/>
    </row>
    <row r="2" spans="1:58" s="14" customFormat="1" ht="36" customHeight="1">
      <c r="A2" s="174"/>
      <c r="B2" s="174"/>
      <c r="C2" s="174"/>
      <c r="D2" s="174"/>
      <c r="E2" s="174"/>
      <c r="F2" s="174"/>
      <c r="G2" s="174"/>
      <c r="H2" s="174"/>
      <c r="I2" s="174"/>
      <c r="J2" s="174"/>
      <c r="K2" s="174"/>
      <c r="L2" s="174"/>
      <c r="M2" s="174"/>
      <c r="N2" s="174"/>
      <c r="O2" s="174"/>
      <c r="P2" s="15"/>
      <c r="Q2" s="15"/>
      <c r="R2" s="175" t="s">
        <v>0</v>
      </c>
      <c r="S2" s="175"/>
      <c r="T2" s="168" t="s">
        <v>1</v>
      </c>
      <c r="U2" s="168"/>
      <c r="V2" s="173" t="s">
        <v>2</v>
      </c>
      <c r="W2" s="173"/>
      <c r="X2" s="173"/>
      <c r="Y2" s="173"/>
      <c r="Z2" s="173"/>
      <c r="AA2" s="173"/>
      <c r="AB2" s="173" t="s">
        <v>3</v>
      </c>
      <c r="AC2" s="173"/>
      <c r="AD2" s="173"/>
      <c r="AE2" s="173"/>
      <c r="AF2" s="173"/>
      <c r="AG2" s="173"/>
      <c r="AH2" s="173"/>
      <c r="AI2" s="173"/>
      <c r="AJ2" s="173"/>
      <c r="AK2" s="173"/>
      <c r="AL2" s="173"/>
      <c r="AM2" s="173"/>
      <c r="AN2" s="173"/>
      <c r="AO2" s="173"/>
      <c r="AP2" s="173"/>
      <c r="AQ2" s="173"/>
      <c r="AR2" s="173"/>
      <c r="AS2" s="173"/>
      <c r="AT2" s="173"/>
      <c r="AU2" s="173"/>
      <c r="AV2" s="173"/>
      <c r="AW2" s="173"/>
      <c r="AX2" s="173"/>
      <c r="AY2" s="173"/>
      <c r="AZ2" s="172" t="s">
        <v>4</v>
      </c>
      <c r="BA2" s="172"/>
      <c r="BB2" s="168" t="s">
        <v>5</v>
      </c>
      <c r="BC2" s="168"/>
      <c r="BD2" s="16" t="s">
        <v>6</v>
      </c>
      <c r="BE2" s="17" t="s">
        <v>7</v>
      </c>
      <c r="BF2" s="17" t="s">
        <v>8</v>
      </c>
    </row>
    <row r="3" spans="1:58" s="31" customFormat="1" ht="36" customHeight="1" thickBot="1">
      <c r="A3" s="18" t="s">
        <v>9</v>
      </c>
      <c r="B3" s="18" t="s">
        <v>10</v>
      </c>
      <c r="C3" s="19" t="s">
        <v>11</v>
      </c>
      <c r="D3" s="20" t="s">
        <v>12</v>
      </c>
      <c r="E3" s="20" t="s">
        <v>13</v>
      </c>
      <c r="F3" s="20" t="s">
        <v>14</v>
      </c>
      <c r="G3" s="20" t="s">
        <v>15</v>
      </c>
      <c r="H3" s="20" t="s">
        <v>16</v>
      </c>
      <c r="I3" s="20" t="s">
        <v>17</v>
      </c>
      <c r="J3" s="21" t="s">
        <v>18</v>
      </c>
      <c r="K3" s="20" t="s">
        <v>19</v>
      </c>
      <c r="L3" s="22" t="s">
        <v>20</v>
      </c>
      <c r="M3" s="23" t="s">
        <v>21</v>
      </c>
      <c r="N3" s="23" t="s">
        <v>22</v>
      </c>
      <c r="O3" s="20" t="s">
        <v>23</v>
      </c>
      <c r="P3" s="20" t="s">
        <v>24</v>
      </c>
      <c r="Q3" s="20" t="s">
        <v>25</v>
      </c>
      <c r="R3" s="24" t="s">
        <v>26</v>
      </c>
      <c r="S3" s="24" t="s">
        <v>27</v>
      </c>
      <c r="T3" s="25" t="s">
        <v>28</v>
      </c>
      <c r="U3" s="25" t="s">
        <v>29</v>
      </c>
      <c r="V3" s="25" t="s">
        <v>30</v>
      </c>
      <c r="W3" s="25" t="s">
        <v>31</v>
      </c>
      <c r="X3" s="25" t="s">
        <v>49</v>
      </c>
      <c r="Y3" s="25" t="s">
        <v>32</v>
      </c>
      <c r="Z3" s="25" t="s">
        <v>33</v>
      </c>
      <c r="AA3" s="25" t="s">
        <v>34</v>
      </c>
      <c r="AB3" s="26" t="s">
        <v>12</v>
      </c>
      <c r="AC3" s="26" t="s">
        <v>13</v>
      </c>
      <c r="AD3" s="26" t="s">
        <v>14</v>
      </c>
      <c r="AE3" s="27" t="s">
        <v>12</v>
      </c>
      <c r="AF3" s="27" t="s">
        <v>13</v>
      </c>
      <c r="AG3" s="27" t="s">
        <v>14</v>
      </c>
      <c r="AH3" s="26" t="s">
        <v>12</v>
      </c>
      <c r="AI3" s="26" t="s">
        <v>13</v>
      </c>
      <c r="AJ3" s="26" t="s">
        <v>14</v>
      </c>
      <c r="AK3" s="26" t="s">
        <v>35</v>
      </c>
      <c r="AL3" s="26" t="s">
        <v>36</v>
      </c>
      <c r="AM3" s="26" t="s">
        <v>12</v>
      </c>
      <c r="AN3" s="26" t="s">
        <v>13</v>
      </c>
      <c r="AO3" s="26" t="s">
        <v>14</v>
      </c>
      <c r="AP3" s="26" t="s">
        <v>12</v>
      </c>
      <c r="AQ3" s="26" t="s">
        <v>13</v>
      </c>
      <c r="AR3" s="26" t="s">
        <v>14</v>
      </c>
      <c r="AS3" s="26" t="s">
        <v>12</v>
      </c>
      <c r="AT3" s="26" t="s">
        <v>13</v>
      </c>
      <c r="AU3" s="26" t="s">
        <v>14</v>
      </c>
      <c r="AV3" s="26" t="s">
        <v>35</v>
      </c>
      <c r="AW3" s="28"/>
      <c r="AX3" s="26" t="s">
        <v>37</v>
      </c>
      <c r="AY3" s="25" t="s">
        <v>38</v>
      </c>
      <c r="AZ3" s="29" t="s">
        <v>39</v>
      </c>
      <c r="BA3" s="25" t="s">
        <v>40</v>
      </c>
      <c r="BB3" s="30" t="s">
        <v>39</v>
      </c>
      <c r="BC3" s="25" t="s">
        <v>41</v>
      </c>
      <c r="BD3" s="25" t="s">
        <v>42</v>
      </c>
      <c r="BE3" s="26" t="s">
        <v>43</v>
      </c>
      <c r="BF3" s="26" t="s">
        <v>44</v>
      </c>
    </row>
    <row r="4" spans="1:58" s="31" customFormat="1" ht="36" customHeight="1" thickBot="1">
      <c r="A4" s="169" t="s">
        <v>59</v>
      </c>
      <c r="B4" s="170"/>
      <c r="C4" s="170"/>
      <c r="D4" s="170"/>
      <c r="E4" s="170"/>
      <c r="F4" s="170"/>
      <c r="G4" s="170"/>
      <c r="H4" s="170"/>
      <c r="I4" s="170"/>
      <c r="J4" s="170"/>
      <c r="K4" s="170"/>
      <c r="L4" s="170"/>
      <c r="M4" s="170"/>
      <c r="N4" s="170"/>
      <c r="O4" s="170"/>
      <c r="P4" s="170"/>
      <c r="Q4" s="170"/>
      <c r="R4" s="170"/>
      <c r="S4" s="170"/>
      <c r="T4" s="170"/>
      <c r="U4" s="170"/>
      <c r="V4" s="170"/>
      <c r="W4" s="170"/>
      <c r="X4" s="170"/>
      <c r="Y4" s="170"/>
      <c r="Z4" s="170"/>
      <c r="AA4" s="170"/>
      <c r="AB4" s="170"/>
      <c r="AC4" s="170"/>
      <c r="AD4" s="170"/>
      <c r="AE4" s="170"/>
      <c r="AF4" s="170"/>
      <c r="AG4" s="170"/>
      <c r="AH4" s="170"/>
      <c r="AI4" s="170"/>
      <c r="AJ4" s="170"/>
      <c r="AK4" s="170"/>
      <c r="AL4" s="170"/>
      <c r="AM4" s="170"/>
      <c r="AN4" s="170"/>
      <c r="AO4" s="170"/>
      <c r="AP4" s="170"/>
      <c r="AQ4" s="170"/>
      <c r="AR4" s="170"/>
      <c r="AS4" s="170"/>
      <c r="AT4" s="170"/>
      <c r="AU4" s="170"/>
      <c r="AV4" s="170"/>
      <c r="AW4" s="170"/>
      <c r="AX4" s="170"/>
      <c r="AY4" s="170"/>
      <c r="AZ4" s="170"/>
      <c r="BA4" s="170"/>
      <c r="BB4" s="170"/>
      <c r="BC4" s="170"/>
      <c r="BD4" s="170"/>
      <c r="BE4" s="170"/>
      <c r="BF4" s="171"/>
    </row>
    <row r="5" spans="1:58" s="32" customFormat="1" ht="38.25" customHeight="1">
      <c r="A5" s="176">
        <v>1</v>
      </c>
      <c r="B5" s="53" t="s">
        <v>50</v>
      </c>
      <c r="C5" s="54" t="s">
        <v>45</v>
      </c>
      <c r="D5" s="55">
        <v>27</v>
      </c>
      <c r="E5" s="55">
        <v>3</v>
      </c>
      <c r="F5" s="55">
        <v>1999</v>
      </c>
      <c r="G5" s="56" t="s">
        <v>51</v>
      </c>
      <c r="H5" s="60"/>
      <c r="I5" s="55" t="s">
        <v>46</v>
      </c>
      <c r="J5" s="57">
        <v>43597276</v>
      </c>
      <c r="K5" s="55"/>
      <c r="L5" s="58"/>
      <c r="M5" s="58"/>
      <c r="N5" s="58"/>
      <c r="O5" s="58"/>
      <c r="P5" s="58"/>
      <c r="Q5" s="58"/>
      <c r="R5" s="58"/>
      <c r="S5" s="58"/>
      <c r="T5" s="58"/>
      <c r="U5" s="59"/>
      <c r="V5" s="59"/>
      <c r="W5" s="59"/>
      <c r="X5" s="59"/>
      <c r="Y5" s="59"/>
      <c r="Z5" s="59"/>
      <c r="AA5" s="59"/>
      <c r="AB5" s="58"/>
      <c r="AC5" s="58"/>
      <c r="AD5" s="58"/>
      <c r="AE5" s="58"/>
      <c r="AF5" s="58"/>
      <c r="AG5" s="58"/>
      <c r="AH5" s="58"/>
      <c r="AI5" s="58"/>
      <c r="AJ5" s="58"/>
      <c r="AK5" s="58"/>
      <c r="AL5" s="59"/>
      <c r="AM5" s="58"/>
      <c r="AN5" s="58"/>
      <c r="AO5" s="58"/>
      <c r="AP5" s="58"/>
      <c r="AQ5" s="58"/>
      <c r="AR5" s="58"/>
      <c r="AS5" s="58"/>
      <c r="AT5" s="58"/>
      <c r="AU5" s="58"/>
      <c r="AV5" s="58"/>
      <c r="AW5" s="34"/>
      <c r="AX5" s="59"/>
      <c r="AY5" s="59"/>
      <c r="AZ5" s="58"/>
      <c r="BA5" s="59"/>
      <c r="BB5" s="58"/>
      <c r="BC5" s="58"/>
      <c r="BD5" s="59"/>
      <c r="BE5" s="58"/>
      <c r="BF5" s="58"/>
    </row>
    <row r="6" spans="1:58" s="33" customFormat="1" ht="76.5">
      <c r="A6" s="177"/>
      <c r="B6" s="35" t="s">
        <v>50</v>
      </c>
      <c r="C6" s="36" t="s">
        <v>45</v>
      </c>
      <c r="D6" s="37">
        <v>27</v>
      </c>
      <c r="E6" s="37">
        <v>3</v>
      </c>
      <c r="F6" s="37">
        <v>1999</v>
      </c>
      <c r="G6" s="43"/>
      <c r="H6" s="38" t="s">
        <v>52</v>
      </c>
      <c r="I6" s="37" t="s">
        <v>46</v>
      </c>
      <c r="J6" s="39">
        <v>32345452</v>
      </c>
      <c r="K6" s="37" t="s">
        <v>48</v>
      </c>
      <c r="L6" s="37"/>
      <c r="M6" s="37"/>
      <c r="N6" s="37"/>
      <c r="O6" s="37"/>
      <c r="P6" s="43" t="s">
        <v>58</v>
      </c>
      <c r="Q6" s="61"/>
      <c r="R6" s="49">
        <v>38.22</v>
      </c>
      <c r="S6" s="49">
        <v>130.4</v>
      </c>
      <c r="T6" s="40">
        <v>1530000</v>
      </c>
      <c r="U6" s="40">
        <f>((T6*S6)/R6)</f>
        <v>5220094.191522763</v>
      </c>
      <c r="V6" s="40">
        <v>0</v>
      </c>
      <c r="W6" s="40">
        <v>0</v>
      </c>
      <c r="X6" s="40">
        <v>0</v>
      </c>
      <c r="Y6" s="40">
        <v>0</v>
      </c>
      <c r="Z6" s="40">
        <v>0</v>
      </c>
      <c r="AA6" s="40">
        <v>0</v>
      </c>
      <c r="AB6" s="40">
        <v>0</v>
      </c>
      <c r="AC6" s="40">
        <v>0</v>
      </c>
      <c r="AD6" s="40">
        <v>0</v>
      </c>
      <c r="AE6" s="40">
        <v>0</v>
      </c>
      <c r="AF6" s="40">
        <v>0</v>
      </c>
      <c r="AG6" s="40">
        <v>0</v>
      </c>
      <c r="AH6" s="40">
        <v>0</v>
      </c>
      <c r="AI6" s="40">
        <v>0</v>
      </c>
      <c r="AJ6" s="40">
        <v>0</v>
      </c>
      <c r="AK6" s="40">
        <v>0</v>
      </c>
      <c r="AL6" s="40">
        <v>0</v>
      </c>
      <c r="AM6" s="37">
        <v>0</v>
      </c>
      <c r="AN6" s="37">
        <v>0</v>
      </c>
      <c r="AO6" s="37">
        <v>0</v>
      </c>
      <c r="AP6" s="37">
        <v>0</v>
      </c>
      <c r="AQ6" s="37">
        <v>0</v>
      </c>
      <c r="AR6" s="37">
        <v>0</v>
      </c>
      <c r="AS6" s="37">
        <v>0</v>
      </c>
      <c r="AT6" s="37">
        <v>0</v>
      </c>
      <c r="AU6" s="37">
        <v>0</v>
      </c>
      <c r="AV6" s="41">
        <f>((AS6*1)+(AT6*30)+(AU6*360))/30</f>
        <v>0</v>
      </c>
      <c r="AW6" s="42">
        <f>+AK6+AV6</f>
        <v>0</v>
      </c>
      <c r="AX6" s="73">
        <f>AA6*((POWER(1.004867,AV6)-1))/(0.004867*((POWER(1.004867,AV6))))</f>
        <v>0</v>
      </c>
      <c r="AY6" s="73">
        <f>AL6+AX6</f>
        <v>0</v>
      </c>
      <c r="AZ6" s="74">
        <v>100</v>
      </c>
      <c r="BA6" s="40">
        <f>'[2]IPC Y SMMLV'!$C$4*AZ6</f>
        <v>116000000</v>
      </c>
      <c r="BB6" s="74"/>
      <c r="BC6" s="73">
        <f>'[1]IPC Y SMMLV'!$C$4*BB6</f>
        <v>0</v>
      </c>
      <c r="BD6" s="73">
        <f>U6+AY6+BA6+BC6</f>
        <v>121220094.19152276</v>
      </c>
      <c r="BE6" s="37"/>
      <c r="BF6" s="75"/>
    </row>
    <row r="7" spans="1:58" s="33" customFormat="1" ht="38.25" customHeight="1">
      <c r="A7" s="177"/>
      <c r="B7" s="35" t="s">
        <v>50</v>
      </c>
      <c r="C7" s="36" t="s">
        <v>45</v>
      </c>
      <c r="D7" s="37">
        <v>27</v>
      </c>
      <c r="E7" s="37">
        <v>3</v>
      </c>
      <c r="F7" s="37">
        <v>1999</v>
      </c>
      <c r="G7" s="43"/>
      <c r="H7" s="38" t="s">
        <v>53</v>
      </c>
      <c r="I7" s="37" t="s">
        <v>46</v>
      </c>
      <c r="J7" s="39">
        <v>32257289</v>
      </c>
      <c r="K7" s="37" t="s">
        <v>47</v>
      </c>
      <c r="L7" s="37"/>
      <c r="M7" s="37"/>
      <c r="N7" s="37"/>
      <c r="O7" s="37"/>
      <c r="P7" s="43" t="s">
        <v>57</v>
      </c>
      <c r="Q7" s="61"/>
      <c r="R7" s="49">
        <v>38.22</v>
      </c>
      <c r="S7" s="49">
        <v>130.4</v>
      </c>
      <c r="T7" s="40"/>
      <c r="U7" s="40"/>
      <c r="V7" s="40">
        <v>0</v>
      </c>
      <c r="W7" s="40">
        <v>0</v>
      </c>
      <c r="X7" s="40">
        <v>0</v>
      </c>
      <c r="Y7" s="40">
        <v>0</v>
      </c>
      <c r="Z7" s="40">
        <v>0</v>
      </c>
      <c r="AA7" s="40">
        <v>0</v>
      </c>
      <c r="AB7" s="40">
        <v>0</v>
      </c>
      <c r="AC7" s="40">
        <v>0</v>
      </c>
      <c r="AD7" s="40">
        <v>0</v>
      </c>
      <c r="AE7" s="40">
        <v>0</v>
      </c>
      <c r="AF7" s="40">
        <v>0</v>
      </c>
      <c r="AG7" s="40">
        <v>0</v>
      </c>
      <c r="AH7" s="40">
        <v>0</v>
      </c>
      <c r="AI7" s="40">
        <v>0</v>
      </c>
      <c r="AJ7" s="40">
        <v>0</v>
      </c>
      <c r="AK7" s="40">
        <v>0</v>
      </c>
      <c r="AL7" s="40">
        <v>0</v>
      </c>
      <c r="AM7" s="37">
        <v>0</v>
      </c>
      <c r="AN7" s="37">
        <v>0</v>
      </c>
      <c r="AO7" s="37">
        <v>0</v>
      </c>
      <c r="AP7" s="37">
        <v>0</v>
      </c>
      <c r="AQ7" s="37">
        <v>0</v>
      </c>
      <c r="AR7" s="37">
        <v>0</v>
      </c>
      <c r="AS7" s="37">
        <v>0</v>
      </c>
      <c r="AT7" s="37">
        <v>0</v>
      </c>
      <c r="AU7" s="37">
        <v>0</v>
      </c>
      <c r="AV7" s="41">
        <f>((AS7*1)+(AT7*30)+(AU7*360))/30</f>
        <v>0</v>
      </c>
      <c r="AW7" s="42">
        <f>+AK7+AV7</f>
        <v>0</v>
      </c>
      <c r="AX7" s="73">
        <f>AA7*((POWER(1.004867,AV7)-1))/(0.004867*((POWER(1.004867,AV7))))</f>
        <v>0</v>
      </c>
      <c r="AY7" s="73">
        <f>AL7+AX7</f>
        <v>0</v>
      </c>
      <c r="AZ7" s="74">
        <v>0</v>
      </c>
      <c r="BA7" s="40">
        <f>'[2]IPC Y SMMLV'!$C$4*AZ7</f>
        <v>0</v>
      </c>
      <c r="BB7" s="74"/>
      <c r="BC7" s="73">
        <f>'[1]IPC Y SMMLV'!$C$4*BB7</f>
        <v>0</v>
      </c>
      <c r="BD7" s="73">
        <f>U7+AY7+BA7+BC7</f>
        <v>0</v>
      </c>
      <c r="BE7" s="37"/>
      <c r="BF7" s="75"/>
    </row>
    <row r="8" spans="1:58" s="33" customFormat="1" ht="38.25" customHeight="1">
      <c r="A8" s="177"/>
      <c r="B8" s="35" t="s">
        <v>50</v>
      </c>
      <c r="C8" s="36" t="s">
        <v>45</v>
      </c>
      <c r="D8" s="37">
        <v>27</v>
      </c>
      <c r="E8" s="37">
        <v>3</v>
      </c>
      <c r="F8" s="37">
        <v>1999</v>
      </c>
      <c r="G8" s="43"/>
      <c r="H8" s="38" t="s">
        <v>54</v>
      </c>
      <c r="I8" s="37" t="s">
        <v>46</v>
      </c>
      <c r="J8" s="39">
        <v>1000290020</v>
      </c>
      <c r="K8" s="37" t="s">
        <v>47</v>
      </c>
      <c r="L8" s="37"/>
      <c r="M8" s="37"/>
      <c r="N8" s="37"/>
      <c r="O8" s="37"/>
      <c r="P8" s="43" t="s">
        <v>57</v>
      </c>
      <c r="Q8" s="61"/>
      <c r="R8" s="49">
        <v>38.22</v>
      </c>
      <c r="S8" s="49">
        <v>130.4</v>
      </c>
      <c r="T8" s="40"/>
      <c r="U8" s="40"/>
      <c r="V8" s="40">
        <v>0</v>
      </c>
      <c r="W8" s="40">
        <v>0</v>
      </c>
      <c r="X8" s="40">
        <v>0</v>
      </c>
      <c r="Y8" s="40">
        <v>0</v>
      </c>
      <c r="Z8" s="40">
        <v>0</v>
      </c>
      <c r="AA8" s="40">
        <v>0</v>
      </c>
      <c r="AB8" s="40">
        <v>0</v>
      </c>
      <c r="AC8" s="40">
        <v>0</v>
      </c>
      <c r="AD8" s="40">
        <v>0</v>
      </c>
      <c r="AE8" s="40">
        <v>0</v>
      </c>
      <c r="AF8" s="40">
        <v>0</v>
      </c>
      <c r="AG8" s="40">
        <v>0</v>
      </c>
      <c r="AH8" s="40">
        <v>0</v>
      </c>
      <c r="AI8" s="40">
        <v>0</v>
      </c>
      <c r="AJ8" s="40">
        <v>0</v>
      </c>
      <c r="AK8" s="40">
        <v>0</v>
      </c>
      <c r="AL8" s="40">
        <v>0</v>
      </c>
      <c r="AM8" s="37">
        <v>0</v>
      </c>
      <c r="AN8" s="37">
        <v>0</v>
      </c>
      <c r="AO8" s="37">
        <v>0</v>
      </c>
      <c r="AP8" s="37">
        <v>0</v>
      </c>
      <c r="AQ8" s="37">
        <v>0</v>
      </c>
      <c r="AR8" s="37">
        <v>0</v>
      </c>
      <c r="AS8" s="37">
        <v>0</v>
      </c>
      <c r="AT8" s="37">
        <v>0</v>
      </c>
      <c r="AU8" s="37">
        <v>0</v>
      </c>
      <c r="AV8" s="41">
        <f>((AS8*1)+(AT8*30)+(AU8*360))/30</f>
        <v>0</v>
      </c>
      <c r="AW8" s="42">
        <f>+AK8+AV8</f>
        <v>0</v>
      </c>
      <c r="AX8" s="73">
        <f>AA8*((POWER(1.004867,AV8)-1))/(0.004867*((POWER(1.004867,AV8))))</f>
        <v>0</v>
      </c>
      <c r="AY8" s="73">
        <f>AL8+AX8</f>
        <v>0</v>
      </c>
      <c r="AZ8" s="74">
        <v>0</v>
      </c>
      <c r="BA8" s="40">
        <f>'[2]IPC Y SMMLV'!$C$4*AZ8</f>
        <v>0</v>
      </c>
      <c r="BB8" s="74"/>
      <c r="BC8" s="73">
        <f>'[1]IPC Y SMMLV'!$C$4*BB8</f>
        <v>0</v>
      </c>
      <c r="BD8" s="73">
        <f>U8+AY8+BA8+BC8</f>
        <v>0</v>
      </c>
      <c r="BE8" s="37"/>
      <c r="BF8" s="75"/>
    </row>
    <row r="9" spans="1:58" s="33" customFormat="1" ht="38.25" customHeight="1">
      <c r="A9" s="177"/>
      <c r="B9" s="35" t="s">
        <v>50</v>
      </c>
      <c r="C9" s="36" t="s">
        <v>45</v>
      </c>
      <c r="D9" s="37">
        <v>27</v>
      </c>
      <c r="E9" s="37">
        <v>3</v>
      </c>
      <c r="F9" s="37">
        <v>1999</v>
      </c>
      <c r="G9" s="43"/>
      <c r="H9" s="38" t="s">
        <v>55</v>
      </c>
      <c r="I9" s="37" t="s">
        <v>46</v>
      </c>
      <c r="J9" s="39">
        <v>1039450224</v>
      </c>
      <c r="K9" s="37" t="s">
        <v>47</v>
      </c>
      <c r="L9" s="37"/>
      <c r="M9" s="37"/>
      <c r="N9" s="37"/>
      <c r="O9" s="37"/>
      <c r="P9" s="43" t="s">
        <v>57</v>
      </c>
      <c r="Q9" s="61"/>
      <c r="R9" s="49">
        <v>38.22</v>
      </c>
      <c r="S9" s="49">
        <v>130.4</v>
      </c>
      <c r="T9" s="40"/>
      <c r="U9" s="40"/>
      <c r="V9" s="40">
        <v>0</v>
      </c>
      <c r="W9" s="40">
        <v>0</v>
      </c>
      <c r="X9" s="40">
        <v>0</v>
      </c>
      <c r="Y9" s="40">
        <v>0</v>
      </c>
      <c r="Z9" s="40">
        <v>0</v>
      </c>
      <c r="AA9" s="40">
        <v>0</v>
      </c>
      <c r="AB9" s="40">
        <v>0</v>
      </c>
      <c r="AC9" s="40">
        <v>0</v>
      </c>
      <c r="AD9" s="40">
        <v>0</v>
      </c>
      <c r="AE9" s="40">
        <v>0</v>
      </c>
      <c r="AF9" s="40">
        <v>0</v>
      </c>
      <c r="AG9" s="40">
        <v>0</v>
      </c>
      <c r="AH9" s="40">
        <v>0</v>
      </c>
      <c r="AI9" s="40">
        <v>0</v>
      </c>
      <c r="AJ9" s="40">
        <v>0</v>
      </c>
      <c r="AK9" s="40">
        <v>0</v>
      </c>
      <c r="AL9" s="40">
        <v>0</v>
      </c>
      <c r="AM9" s="37">
        <v>0</v>
      </c>
      <c r="AN9" s="37">
        <v>0</v>
      </c>
      <c r="AO9" s="37">
        <v>0</v>
      </c>
      <c r="AP9" s="37">
        <v>0</v>
      </c>
      <c r="AQ9" s="37">
        <v>0</v>
      </c>
      <c r="AR9" s="37">
        <v>0</v>
      </c>
      <c r="AS9" s="37">
        <v>0</v>
      </c>
      <c r="AT9" s="37">
        <v>0</v>
      </c>
      <c r="AU9" s="37">
        <v>0</v>
      </c>
      <c r="AV9" s="41">
        <f>((AS9*1)+(AT9*30)+(AU9*360))/30</f>
        <v>0</v>
      </c>
      <c r="AW9" s="42">
        <f>+AK9+AV9</f>
        <v>0</v>
      </c>
      <c r="AX9" s="73">
        <f>AA9*((POWER(1.004867,AV9)-1))/(0.004867*((POWER(1.004867,AV9))))</f>
        <v>0</v>
      </c>
      <c r="AY9" s="73">
        <f>AL9+AX9</f>
        <v>0</v>
      </c>
      <c r="AZ9" s="74">
        <v>0</v>
      </c>
      <c r="BA9" s="40">
        <f>'[2]IPC Y SMMLV'!$C$4*AZ9</f>
        <v>0</v>
      </c>
      <c r="BB9" s="74"/>
      <c r="BC9" s="73">
        <f>'[1]IPC Y SMMLV'!$C$4*BB9</f>
        <v>0</v>
      </c>
      <c r="BD9" s="73">
        <f>U9+AY9+BA9+BC9</f>
        <v>0</v>
      </c>
      <c r="BE9" s="37"/>
      <c r="BF9" s="75"/>
    </row>
    <row r="10" spans="1:58" s="33" customFormat="1" ht="38.25" customHeight="1" thickBot="1">
      <c r="A10" s="178"/>
      <c r="B10" s="66" t="s">
        <v>50</v>
      </c>
      <c r="C10" s="72" t="s">
        <v>45</v>
      </c>
      <c r="D10" s="68">
        <v>27</v>
      </c>
      <c r="E10" s="68">
        <v>3</v>
      </c>
      <c r="F10" s="68">
        <v>1999</v>
      </c>
      <c r="G10" s="70"/>
      <c r="H10" s="67" t="s">
        <v>56</v>
      </c>
      <c r="I10" s="68" t="s">
        <v>46</v>
      </c>
      <c r="J10" s="69">
        <v>1000189339</v>
      </c>
      <c r="K10" s="68" t="s">
        <v>47</v>
      </c>
      <c r="L10" s="76"/>
      <c r="M10" s="68"/>
      <c r="N10" s="68"/>
      <c r="O10" s="68"/>
      <c r="P10" s="51" t="s">
        <v>57</v>
      </c>
      <c r="Q10" s="51"/>
      <c r="R10" s="52">
        <v>38.22</v>
      </c>
      <c r="S10" s="52">
        <v>130.4</v>
      </c>
      <c r="T10" s="68"/>
      <c r="U10" s="71"/>
      <c r="V10" s="71">
        <v>0</v>
      </c>
      <c r="W10" s="46">
        <v>0</v>
      </c>
      <c r="X10" s="46">
        <v>0</v>
      </c>
      <c r="Y10" s="46">
        <v>0</v>
      </c>
      <c r="Z10" s="46">
        <v>0</v>
      </c>
      <c r="AA10" s="46">
        <v>0</v>
      </c>
      <c r="AB10" s="46">
        <v>0</v>
      </c>
      <c r="AC10" s="46">
        <v>0</v>
      </c>
      <c r="AD10" s="46">
        <v>0</v>
      </c>
      <c r="AE10" s="46">
        <v>0</v>
      </c>
      <c r="AF10" s="46">
        <v>0</v>
      </c>
      <c r="AG10" s="46">
        <v>0</v>
      </c>
      <c r="AH10" s="46">
        <v>0</v>
      </c>
      <c r="AI10" s="46">
        <v>0</v>
      </c>
      <c r="AJ10" s="46">
        <v>0</v>
      </c>
      <c r="AK10" s="46">
        <v>0</v>
      </c>
      <c r="AL10" s="46">
        <v>0</v>
      </c>
      <c r="AM10" s="44">
        <v>0</v>
      </c>
      <c r="AN10" s="44">
        <v>0</v>
      </c>
      <c r="AO10" s="44">
        <v>0</v>
      </c>
      <c r="AP10" s="44">
        <v>0</v>
      </c>
      <c r="AQ10" s="44">
        <v>0</v>
      </c>
      <c r="AR10" s="44">
        <v>0</v>
      </c>
      <c r="AS10" s="44">
        <v>0</v>
      </c>
      <c r="AT10" s="44">
        <v>0</v>
      </c>
      <c r="AU10" s="44">
        <v>0</v>
      </c>
      <c r="AV10" s="45">
        <f>((AS10*1)+(AT10*30)+(AU10*360))/30</f>
        <v>0</v>
      </c>
      <c r="AW10" s="50">
        <f>+AK10+AV10</f>
        <v>0</v>
      </c>
      <c r="AX10" s="46">
        <f>AA10*((POWER(1.004867,AV10)-1))/(0.004867*((POWER(1.004867,AV10))))</f>
        <v>0</v>
      </c>
      <c r="AY10" s="46">
        <f>AL10+AX10</f>
        <v>0</v>
      </c>
      <c r="AZ10" s="47">
        <v>0</v>
      </c>
      <c r="BA10" s="40">
        <f>'[2]IPC Y SMMLV'!$C$4*AZ10</f>
        <v>0</v>
      </c>
      <c r="BB10" s="47"/>
      <c r="BC10" s="46">
        <f>'[1]IPC Y SMMLV'!$C$4*BB10</f>
        <v>0</v>
      </c>
      <c r="BD10" s="46">
        <f>U10+AY10+BA10+BC10</f>
        <v>0</v>
      </c>
      <c r="BE10" s="44"/>
      <c r="BF10" s="48">
        <f>SUM(BD5:BD10)</f>
        <v>121220094.19152276</v>
      </c>
    </row>
    <row r="11" spans="1:58" ht="38.25" customHeight="1">
      <c r="A11" s="179">
        <v>2</v>
      </c>
      <c r="B11" s="79" t="s">
        <v>50</v>
      </c>
      <c r="C11" s="80" t="s">
        <v>65</v>
      </c>
      <c r="D11" s="81">
        <v>9</v>
      </c>
      <c r="E11" s="81">
        <v>7</v>
      </c>
      <c r="F11" s="81">
        <v>2000</v>
      </c>
      <c r="G11" s="82" t="s">
        <v>60</v>
      </c>
      <c r="H11" s="83"/>
      <c r="I11" s="81" t="s">
        <v>46</v>
      </c>
      <c r="J11" s="84">
        <v>98570871</v>
      </c>
      <c r="K11" s="81"/>
      <c r="L11" s="85"/>
      <c r="M11" s="85"/>
      <c r="N11" s="85"/>
      <c r="O11" s="85"/>
      <c r="P11" s="118" t="s">
        <v>63</v>
      </c>
      <c r="Q11" s="85"/>
      <c r="R11" s="85"/>
      <c r="S11" s="85"/>
      <c r="T11" s="85"/>
      <c r="U11" s="86"/>
      <c r="V11" s="86"/>
      <c r="W11" s="86"/>
      <c r="X11" s="86"/>
      <c r="Y11" s="86"/>
      <c r="Z11" s="86"/>
      <c r="AA11" s="86"/>
      <c r="AB11" s="85"/>
      <c r="AC11" s="85"/>
      <c r="AD11" s="85"/>
      <c r="AE11" s="85"/>
      <c r="AF11" s="85"/>
      <c r="AG11" s="85"/>
      <c r="AH11" s="85"/>
      <c r="AI11" s="85"/>
      <c r="AJ11" s="85"/>
      <c r="AK11" s="85"/>
      <c r="AL11" s="86"/>
      <c r="AM11" s="85"/>
      <c r="AN11" s="85"/>
      <c r="AO11" s="85"/>
      <c r="AP11" s="85"/>
      <c r="AQ11" s="85"/>
      <c r="AR11" s="85"/>
      <c r="AS11" s="85"/>
      <c r="AT11" s="85"/>
      <c r="AU11" s="85"/>
      <c r="AV11" s="85"/>
      <c r="AW11" s="87"/>
      <c r="AX11" s="86"/>
      <c r="AY11" s="86"/>
      <c r="AZ11" s="85"/>
      <c r="BA11" s="86"/>
      <c r="BB11" s="85"/>
      <c r="BC11" s="85"/>
      <c r="BD11" s="86"/>
      <c r="BE11" s="85"/>
      <c r="BF11" s="85"/>
    </row>
    <row r="12" spans="1:58" ht="76.5">
      <c r="A12" s="180"/>
      <c r="B12" s="88" t="s">
        <v>50</v>
      </c>
      <c r="C12" s="89" t="s">
        <v>65</v>
      </c>
      <c r="D12" s="90">
        <v>9</v>
      </c>
      <c r="E12" s="90">
        <v>7</v>
      </c>
      <c r="F12" s="90">
        <v>2000</v>
      </c>
      <c r="G12" s="91"/>
      <c r="H12" s="92" t="s">
        <v>61</v>
      </c>
      <c r="I12" s="90" t="s">
        <v>46</v>
      </c>
      <c r="J12" s="93">
        <v>43565049</v>
      </c>
      <c r="K12" s="90" t="s">
        <v>48</v>
      </c>
      <c r="L12" s="90"/>
      <c r="M12" s="90"/>
      <c r="N12" s="90"/>
      <c r="O12" s="90"/>
      <c r="P12" s="91" t="s">
        <v>64</v>
      </c>
      <c r="Q12" s="94"/>
      <c r="R12" s="95">
        <v>42.55</v>
      </c>
      <c r="S12" s="95">
        <v>130.4</v>
      </c>
      <c r="T12" s="96">
        <v>0</v>
      </c>
      <c r="U12" s="96">
        <f>((T12*S12)/R12)</f>
        <v>0</v>
      </c>
      <c r="V12" s="96">
        <v>0</v>
      </c>
      <c r="W12" s="96">
        <v>0</v>
      </c>
      <c r="X12" s="96">
        <v>0</v>
      </c>
      <c r="Y12" s="96">
        <v>0</v>
      </c>
      <c r="Z12" s="96">
        <v>0</v>
      </c>
      <c r="AA12" s="96">
        <v>0</v>
      </c>
      <c r="AB12" s="96">
        <v>0</v>
      </c>
      <c r="AC12" s="96">
        <v>0</v>
      </c>
      <c r="AD12" s="96">
        <v>0</v>
      </c>
      <c r="AE12" s="96">
        <v>0</v>
      </c>
      <c r="AF12" s="96">
        <v>0</v>
      </c>
      <c r="AG12" s="96">
        <v>0</v>
      </c>
      <c r="AH12" s="96">
        <v>0</v>
      </c>
      <c r="AI12" s="96">
        <v>0</v>
      </c>
      <c r="AJ12" s="96">
        <v>0</v>
      </c>
      <c r="AK12" s="96">
        <v>0</v>
      </c>
      <c r="AL12" s="96">
        <v>0</v>
      </c>
      <c r="AM12" s="90">
        <v>0</v>
      </c>
      <c r="AN12" s="90">
        <v>0</v>
      </c>
      <c r="AO12" s="90">
        <v>0</v>
      </c>
      <c r="AP12" s="90">
        <v>0</v>
      </c>
      <c r="AQ12" s="90">
        <v>0</v>
      </c>
      <c r="AR12" s="90">
        <v>0</v>
      </c>
      <c r="AS12" s="90">
        <v>0</v>
      </c>
      <c r="AT12" s="90">
        <v>0</v>
      </c>
      <c r="AU12" s="90">
        <v>0</v>
      </c>
      <c r="AV12" s="97">
        <f>((AS12*1)+(AT12*30)+(AU12*360))/30</f>
        <v>0</v>
      </c>
      <c r="AW12" s="98">
        <f>+AK12+AV12</f>
        <v>0</v>
      </c>
      <c r="AX12" s="99">
        <f>AA12*((POWER(1.004867,AV12)-1))/(0.004867*((POWER(1.004867,AV12))))</f>
        <v>0</v>
      </c>
      <c r="AY12" s="99">
        <f>AL12+AX12</f>
        <v>0</v>
      </c>
      <c r="AZ12" s="100">
        <v>0</v>
      </c>
      <c r="BA12" s="96">
        <f>'[2]IPC Y SMMLV'!$C$4*AZ12</f>
        <v>0</v>
      </c>
      <c r="BB12" s="100"/>
      <c r="BC12" s="99">
        <f>'[1]IPC Y SMMLV'!$C$4*BB12</f>
        <v>0</v>
      </c>
      <c r="BD12" s="99">
        <f>U12+AY12+BA12+BC12</f>
        <v>0</v>
      </c>
      <c r="BE12" s="90"/>
      <c r="BF12" s="101"/>
    </row>
    <row r="13" spans="1:58" ht="38.25" customHeight="1" thickBot="1">
      <c r="A13" s="181"/>
      <c r="B13" s="102" t="s">
        <v>50</v>
      </c>
      <c r="C13" s="103" t="s">
        <v>65</v>
      </c>
      <c r="D13" s="104">
        <v>9</v>
      </c>
      <c r="E13" s="104">
        <v>7</v>
      </c>
      <c r="F13" s="104">
        <v>2000</v>
      </c>
      <c r="G13" s="105"/>
      <c r="H13" s="106" t="s">
        <v>62</v>
      </c>
      <c r="I13" s="104" t="s">
        <v>46</v>
      </c>
      <c r="J13" s="107">
        <v>1214726723</v>
      </c>
      <c r="K13" s="104" t="s">
        <v>47</v>
      </c>
      <c r="L13" s="108"/>
      <c r="M13" s="104"/>
      <c r="N13" s="104"/>
      <c r="O13" s="104"/>
      <c r="P13" s="109"/>
      <c r="Q13" s="109"/>
      <c r="R13" s="110">
        <v>42.55</v>
      </c>
      <c r="S13" s="110">
        <v>130.4</v>
      </c>
      <c r="T13" s="104"/>
      <c r="U13" s="111"/>
      <c r="V13" s="111">
        <v>0</v>
      </c>
      <c r="W13" s="112">
        <v>0</v>
      </c>
      <c r="X13" s="112">
        <v>0</v>
      </c>
      <c r="Y13" s="112">
        <v>0</v>
      </c>
      <c r="Z13" s="112">
        <v>0</v>
      </c>
      <c r="AA13" s="112">
        <v>0</v>
      </c>
      <c r="AB13" s="112">
        <v>0</v>
      </c>
      <c r="AC13" s="112">
        <v>0</v>
      </c>
      <c r="AD13" s="112">
        <v>0</v>
      </c>
      <c r="AE13" s="112">
        <v>0</v>
      </c>
      <c r="AF13" s="112">
        <v>0</v>
      </c>
      <c r="AG13" s="112">
        <v>0</v>
      </c>
      <c r="AH13" s="112">
        <v>0</v>
      </c>
      <c r="AI13" s="112">
        <v>0</v>
      </c>
      <c r="AJ13" s="112">
        <v>0</v>
      </c>
      <c r="AK13" s="112">
        <v>0</v>
      </c>
      <c r="AL13" s="112">
        <v>0</v>
      </c>
      <c r="AM13" s="113">
        <v>0</v>
      </c>
      <c r="AN13" s="113">
        <v>0</v>
      </c>
      <c r="AO13" s="113">
        <v>0</v>
      </c>
      <c r="AP13" s="113">
        <v>0</v>
      </c>
      <c r="AQ13" s="113">
        <v>0</v>
      </c>
      <c r="AR13" s="113">
        <v>0</v>
      </c>
      <c r="AS13" s="113">
        <v>0</v>
      </c>
      <c r="AT13" s="113">
        <v>0</v>
      </c>
      <c r="AU13" s="113">
        <v>0</v>
      </c>
      <c r="AV13" s="114">
        <f>((AS13*1)+(AT13*30)+(AU13*360))/30</f>
        <v>0</v>
      </c>
      <c r="AW13" s="115">
        <f>+AK13+AV13</f>
        <v>0</v>
      </c>
      <c r="AX13" s="112">
        <f>AA13*((POWER(1.004867,AV13)-1))/(0.004867*((POWER(1.004867,AV13))))</f>
        <v>0</v>
      </c>
      <c r="AY13" s="112">
        <f>AL13+AX13</f>
        <v>0</v>
      </c>
      <c r="AZ13" s="116">
        <v>0</v>
      </c>
      <c r="BA13" s="96">
        <f>'[2]IPC Y SMMLV'!$C$4*AZ13</f>
        <v>0</v>
      </c>
      <c r="BB13" s="116"/>
      <c r="BC13" s="112">
        <f>'[1]IPC Y SMMLV'!$C$4*BB13</f>
        <v>0</v>
      </c>
      <c r="BD13" s="112">
        <f>U13+AY13+BA13+BC13</f>
        <v>0</v>
      </c>
      <c r="BE13" s="113"/>
      <c r="BF13" s="117">
        <f>SUM(BD11:BD13)</f>
        <v>0</v>
      </c>
    </row>
    <row r="14" spans="1:58" s="32" customFormat="1" ht="38.25" customHeight="1">
      <c r="A14" s="176">
        <v>3</v>
      </c>
      <c r="B14" s="53" t="s">
        <v>50</v>
      </c>
      <c r="C14" s="54" t="s">
        <v>66</v>
      </c>
      <c r="D14" s="55">
        <v>27</v>
      </c>
      <c r="E14" s="55">
        <v>11</v>
      </c>
      <c r="F14" s="55">
        <v>2002</v>
      </c>
      <c r="G14" s="56" t="s">
        <v>67</v>
      </c>
      <c r="H14" s="60"/>
      <c r="I14" s="55" t="s">
        <v>46</v>
      </c>
      <c r="J14" s="57">
        <v>70092233</v>
      </c>
      <c r="K14" s="55"/>
      <c r="L14" s="58"/>
      <c r="M14" s="58"/>
      <c r="N14" s="58"/>
      <c r="O14" s="58"/>
      <c r="P14" s="58"/>
      <c r="Q14" s="58"/>
      <c r="R14" s="58"/>
      <c r="S14" s="58"/>
      <c r="T14" s="58"/>
      <c r="U14" s="59"/>
      <c r="V14" s="59"/>
      <c r="W14" s="59"/>
      <c r="X14" s="59"/>
      <c r="Y14" s="59"/>
      <c r="Z14" s="59"/>
      <c r="AA14" s="59"/>
      <c r="AB14" s="58"/>
      <c r="AC14" s="58"/>
      <c r="AD14" s="58"/>
      <c r="AE14" s="58"/>
      <c r="AF14" s="58"/>
      <c r="AG14" s="58"/>
      <c r="AH14" s="58"/>
      <c r="AI14" s="58"/>
      <c r="AJ14" s="58"/>
      <c r="AK14" s="58"/>
      <c r="AL14" s="59"/>
      <c r="AM14" s="58"/>
      <c r="AN14" s="58"/>
      <c r="AO14" s="58"/>
      <c r="AP14" s="58"/>
      <c r="AQ14" s="58"/>
      <c r="AR14" s="58"/>
      <c r="AS14" s="58"/>
      <c r="AT14" s="58"/>
      <c r="AU14" s="58"/>
      <c r="AV14" s="58"/>
      <c r="AW14" s="34"/>
      <c r="AX14" s="59"/>
      <c r="AY14" s="59"/>
      <c r="AZ14" s="58"/>
      <c r="BA14" s="59"/>
      <c r="BB14" s="58"/>
      <c r="BC14" s="58"/>
      <c r="BD14" s="59"/>
      <c r="BE14" s="58"/>
      <c r="BF14" s="58"/>
    </row>
    <row r="15" spans="1:58" s="33" customFormat="1" ht="40.5">
      <c r="A15" s="177"/>
      <c r="B15" s="35" t="s">
        <v>50</v>
      </c>
      <c r="C15" s="36" t="s">
        <v>66</v>
      </c>
      <c r="D15" s="37">
        <v>27</v>
      </c>
      <c r="E15" s="37">
        <v>11</v>
      </c>
      <c r="F15" s="37">
        <v>2002</v>
      </c>
      <c r="G15" s="43"/>
      <c r="H15" s="38" t="s">
        <v>68</v>
      </c>
      <c r="I15" s="37" t="s">
        <v>46</v>
      </c>
      <c r="J15" s="39">
        <v>43027464</v>
      </c>
      <c r="K15" s="37" t="s">
        <v>70</v>
      </c>
      <c r="L15" s="37"/>
      <c r="M15" s="37"/>
      <c r="N15" s="37"/>
      <c r="O15" s="37"/>
      <c r="P15" s="43" t="s">
        <v>71</v>
      </c>
      <c r="Q15" s="61"/>
      <c r="R15" s="49">
        <v>49.7</v>
      </c>
      <c r="S15" s="49">
        <v>130.4</v>
      </c>
      <c r="T15" s="40">
        <v>0</v>
      </c>
      <c r="U15" s="40">
        <f>((T15*S15)/R15)</f>
        <v>0</v>
      </c>
      <c r="V15" s="40">
        <v>0</v>
      </c>
      <c r="W15" s="40">
        <v>0</v>
      </c>
      <c r="X15" s="40">
        <v>0</v>
      </c>
      <c r="Y15" s="40">
        <v>0</v>
      </c>
      <c r="Z15" s="40">
        <v>0</v>
      </c>
      <c r="AA15" s="40">
        <v>0</v>
      </c>
      <c r="AB15" s="40">
        <v>0</v>
      </c>
      <c r="AC15" s="40">
        <v>0</v>
      </c>
      <c r="AD15" s="40">
        <v>0</v>
      </c>
      <c r="AE15" s="40">
        <v>0</v>
      </c>
      <c r="AF15" s="40">
        <v>0</v>
      </c>
      <c r="AG15" s="40">
        <v>0</v>
      </c>
      <c r="AH15" s="40">
        <v>0</v>
      </c>
      <c r="AI15" s="40">
        <v>0</v>
      </c>
      <c r="AJ15" s="40">
        <v>0</v>
      </c>
      <c r="AK15" s="40">
        <v>0</v>
      </c>
      <c r="AL15" s="40">
        <v>0</v>
      </c>
      <c r="AM15" s="37">
        <v>0</v>
      </c>
      <c r="AN15" s="37">
        <v>0</v>
      </c>
      <c r="AO15" s="37">
        <v>0</v>
      </c>
      <c r="AP15" s="37">
        <v>0</v>
      </c>
      <c r="AQ15" s="37">
        <v>0</v>
      </c>
      <c r="AR15" s="37">
        <v>0</v>
      </c>
      <c r="AS15" s="37">
        <v>0</v>
      </c>
      <c r="AT15" s="37">
        <v>0</v>
      </c>
      <c r="AU15" s="37">
        <v>0</v>
      </c>
      <c r="AV15" s="41">
        <f>((AS15*1)+(AT15*30)+(AU15*360))/30</f>
        <v>0</v>
      </c>
      <c r="AW15" s="42">
        <f>+AK15+AV15</f>
        <v>0</v>
      </c>
      <c r="AX15" s="73">
        <f>AA15*((POWER(1.004867,AV15)-1))/(0.004867*((POWER(1.004867,AV15))))</f>
        <v>0</v>
      </c>
      <c r="AY15" s="73">
        <f>AL15+AX15</f>
        <v>0</v>
      </c>
      <c r="AZ15" s="74">
        <v>100</v>
      </c>
      <c r="BA15" s="40">
        <f>'[2]IPC Y SMMLV'!$C$4*AZ15</f>
        <v>116000000</v>
      </c>
      <c r="BB15" s="74"/>
      <c r="BC15" s="73">
        <f>'[1]IPC Y SMMLV'!$C$4*BB15</f>
        <v>0</v>
      </c>
      <c r="BD15" s="73">
        <f>U15+AY15+BA15+BC15</f>
        <v>116000000</v>
      </c>
      <c r="BE15" s="37"/>
      <c r="BF15" s="75"/>
    </row>
    <row r="16" spans="1:58" s="33" customFormat="1" ht="38.25" customHeight="1" thickBot="1">
      <c r="A16" s="178"/>
      <c r="B16" s="66" t="s">
        <v>50</v>
      </c>
      <c r="C16" s="72" t="s">
        <v>66</v>
      </c>
      <c r="D16" s="68">
        <v>27</v>
      </c>
      <c r="E16" s="68">
        <v>11</v>
      </c>
      <c r="F16" s="68">
        <v>2002</v>
      </c>
      <c r="G16" s="70"/>
      <c r="H16" s="67" t="s">
        <v>69</v>
      </c>
      <c r="I16" s="68" t="s">
        <v>46</v>
      </c>
      <c r="J16" s="69">
        <v>43874746</v>
      </c>
      <c r="K16" s="68" t="s">
        <v>74</v>
      </c>
      <c r="L16" s="76"/>
      <c r="M16" s="68"/>
      <c r="N16" s="68"/>
      <c r="O16" s="68"/>
      <c r="P16" s="51" t="s">
        <v>72</v>
      </c>
      <c r="Q16" s="51"/>
      <c r="R16" s="52">
        <v>49.7</v>
      </c>
      <c r="S16" s="52">
        <v>130.4</v>
      </c>
      <c r="T16" s="68"/>
      <c r="U16" s="71"/>
      <c r="V16" s="71">
        <v>0</v>
      </c>
      <c r="W16" s="46">
        <v>0</v>
      </c>
      <c r="X16" s="46">
        <v>0</v>
      </c>
      <c r="Y16" s="46">
        <v>0</v>
      </c>
      <c r="Z16" s="46">
        <v>0</v>
      </c>
      <c r="AA16" s="46">
        <v>0</v>
      </c>
      <c r="AB16" s="46">
        <v>0</v>
      </c>
      <c r="AC16" s="46">
        <v>0</v>
      </c>
      <c r="AD16" s="46">
        <v>0</v>
      </c>
      <c r="AE16" s="46">
        <v>0</v>
      </c>
      <c r="AF16" s="46">
        <v>0</v>
      </c>
      <c r="AG16" s="46">
        <v>0</v>
      </c>
      <c r="AH16" s="46">
        <v>0</v>
      </c>
      <c r="AI16" s="46">
        <v>0</v>
      </c>
      <c r="AJ16" s="46">
        <v>0</v>
      </c>
      <c r="AK16" s="46">
        <v>0</v>
      </c>
      <c r="AL16" s="46">
        <v>0</v>
      </c>
      <c r="AM16" s="44">
        <v>0</v>
      </c>
      <c r="AN16" s="44">
        <v>0</v>
      </c>
      <c r="AO16" s="44">
        <v>0</v>
      </c>
      <c r="AP16" s="44">
        <v>0</v>
      </c>
      <c r="AQ16" s="44">
        <v>0</v>
      </c>
      <c r="AR16" s="44">
        <v>0</v>
      </c>
      <c r="AS16" s="44">
        <v>0</v>
      </c>
      <c r="AT16" s="44">
        <v>0</v>
      </c>
      <c r="AU16" s="44">
        <v>0</v>
      </c>
      <c r="AV16" s="45">
        <f>((AS16*1)+(AT16*30)+(AU16*360))/30</f>
        <v>0</v>
      </c>
      <c r="AW16" s="50">
        <f>+AK16+AV16</f>
        <v>0</v>
      </c>
      <c r="AX16" s="46">
        <f>AA16*((POWER(1.004867,AV16)-1))/(0.004867*((POWER(1.004867,AV16))))</f>
        <v>0</v>
      </c>
      <c r="AY16" s="46">
        <f>AL16+AX16</f>
        <v>0</v>
      </c>
      <c r="AZ16" s="47">
        <v>100</v>
      </c>
      <c r="BA16" s="40">
        <f>'[2]IPC Y SMMLV'!$C$4*AZ16</f>
        <v>116000000</v>
      </c>
      <c r="BB16" s="47"/>
      <c r="BC16" s="46">
        <f>'[1]IPC Y SMMLV'!$C$4*BB16</f>
        <v>0</v>
      </c>
      <c r="BD16" s="46">
        <f>U16+AY16+BA16+BC16</f>
        <v>116000000</v>
      </c>
      <c r="BE16" s="44"/>
      <c r="BF16" s="48">
        <f>SUM(BD14:BD16)</f>
        <v>232000000</v>
      </c>
    </row>
    <row r="17" spans="1:58" s="32" customFormat="1" ht="38.25" customHeight="1">
      <c r="A17" s="182">
        <v>4</v>
      </c>
      <c r="B17" s="79" t="s">
        <v>50</v>
      </c>
      <c r="C17" s="80" t="s">
        <v>66</v>
      </c>
      <c r="D17" s="81">
        <v>27</v>
      </c>
      <c r="E17" s="81">
        <v>11</v>
      </c>
      <c r="F17" s="81">
        <v>2002</v>
      </c>
      <c r="G17" s="82" t="s">
        <v>67</v>
      </c>
      <c r="H17" s="83"/>
      <c r="I17" s="81" t="s">
        <v>46</v>
      </c>
      <c r="J17" s="84">
        <v>70092233</v>
      </c>
      <c r="K17" s="81"/>
      <c r="L17" s="85"/>
      <c r="M17" s="85"/>
      <c r="N17" s="85"/>
      <c r="O17" s="85"/>
      <c r="P17" s="85"/>
      <c r="Q17" s="85"/>
      <c r="R17" s="85"/>
      <c r="S17" s="85"/>
      <c r="T17" s="85"/>
      <c r="U17" s="86"/>
      <c r="V17" s="86"/>
      <c r="W17" s="86"/>
      <c r="X17" s="86"/>
      <c r="Y17" s="86"/>
      <c r="Z17" s="86"/>
      <c r="AA17" s="86"/>
      <c r="AB17" s="85"/>
      <c r="AC17" s="85"/>
      <c r="AD17" s="85"/>
      <c r="AE17" s="85"/>
      <c r="AF17" s="85"/>
      <c r="AG17" s="85"/>
      <c r="AH17" s="85"/>
      <c r="AI17" s="85"/>
      <c r="AJ17" s="85"/>
      <c r="AK17" s="85"/>
      <c r="AL17" s="86"/>
      <c r="AM17" s="85"/>
      <c r="AN17" s="85"/>
      <c r="AO17" s="85"/>
      <c r="AP17" s="85"/>
      <c r="AQ17" s="85"/>
      <c r="AR17" s="85"/>
      <c r="AS17" s="85"/>
      <c r="AT17" s="85"/>
      <c r="AU17" s="85"/>
      <c r="AV17" s="85"/>
      <c r="AW17" s="156"/>
      <c r="AX17" s="86"/>
      <c r="AY17" s="86"/>
      <c r="AZ17" s="85"/>
      <c r="BA17" s="86"/>
      <c r="BB17" s="85"/>
      <c r="BC17" s="85"/>
      <c r="BD17" s="86"/>
      <c r="BE17" s="85"/>
      <c r="BF17" s="157"/>
    </row>
    <row r="18" spans="1:58" s="33" customFormat="1" ht="51">
      <c r="A18" s="183"/>
      <c r="B18" s="88" t="s">
        <v>50</v>
      </c>
      <c r="C18" s="89" t="s">
        <v>66</v>
      </c>
      <c r="D18" s="90">
        <v>27</v>
      </c>
      <c r="E18" s="90">
        <v>11</v>
      </c>
      <c r="F18" s="90">
        <v>2002</v>
      </c>
      <c r="G18" s="91"/>
      <c r="H18" s="92" t="s">
        <v>76</v>
      </c>
      <c r="I18" s="90" t="s">
        <v>46</v>
      </c>
      <c r="J18" s="93">
        <v>43082782</v>
      </c>
      <c r="K18" s="90" t="s">
        <v>73</v>
      </c>
      <c r="L18" s="90"/>
      <c r="M18" s="90"/>
      <c r="N18" s="90"/>
      <c r="O18" s="90"/>
      <c r="P18" s="91" t="s">
        <v>190</v>
      </c>
      <c r="Q18" s="94"/>
      <c r="R18" s="95">
        <v>49.7</v>
      </c>
      <c r="S18" s="95">
        <v>130.4</v>
      </c>
      <c r="T18" s="96">
        <v>2315851</v>
      </c>
      <c r="U18" s="96">
        <f>((T18*S18)/R18)</f>
        <v>6076196.587525152</v>
      </c>
      <c r="V18" s="96">
        <v>0</v>
      </c>
      <c r="W18" s="121">
        <f aca="true" t="shared" si="0" ref="W18:W23">((V18*S18)/R18)</f>
        <v>0</v>
      </c>
      <c r="X18" s="96">
        <v>0</v>
      </c>
      <c r="Y18" s="96">
        <f aca="true" t="shared" si="1" ref="Y18:Y23">X18*25%</f>
        <v>0</v>
      </c>
      <c r="Z18" s="96">
        <f aca="true" t="shared" si="2" ref="Z18:Z23">(X18+Y18)*25%</f>
        <v>0</v>
      </c>
      <c r="AA18" s="96">
        <f>(X18+Y18-Z18)/2</f>
        <v>0</v>
      </c>
      <c r="AB18" s="96">
        <v>0</v>
      </c>
      <c r="AC18" s="96">
        <v>0</v>
      </c>
      <c r="AD18" s="96">
        <v>0</v>
      </c>
      <c r="AE18" s="96">
        <v>0</v>
      </c>
      <c r="AF18" s="96">
        <v>0</v>
      </c>
      <c r="AG18" s="96">
        <v>0</v>
      </c>
      <c r="AH18" s="96">
        <v>0</v>
      </c>
      <c r="AI18" s="96">
        <v>0</v>
      </c>
      <c r="AJ18" s="96">
        <v>0</v>
      </c>
      <c r="AK18" s="96">
        <v>0</v>
      </c>
      <c r="AL18" s="96">
        <v>0</v>
      </c>
      <c r="AM18" s="90">
        <v>0</v>
      </c>
      <c r="AN18" s="90">
        <v>0</v>
      </c>
      <c r="AO18" s="90">
        <v>0</v>
      </c>
      <c r="AP18" s="90">
        <v>0</v>
      </c>
      <c r="AQ18" s="90">
        <v>0</v>
      </c>
      <c r="AR18" s="90">
        <v>0</v>
      </c>
      <c r="AS18" s="90">
        <v>0</v>
      </c>
      <c r="AT18" s="90">
        <v>0</v>
      </c>
      <c r="AU18" s="90">
        <v>0</v>
      </c>
      <c r="AV18" s="97">
        <f aca="true" t="shared" si="3" ref="AV18:AV23">((AS18*1)+(AT18*30)+(AU18*360))/30</f>
        <v>0</v>
      </c>
      <c r="AW18" s="98">
        <f aca="true" t="shared" si="4" ref="AW18:AW23">+AK18+AV18</f>
        <v>0</v>
      </c>
      <c r="AX18" s="99">
        <f aca="true" t="shared" si="5" ref="AX18:AX23">AA18*((POWER(1.004867,AV18)-1))/(0.004867*((POWER(1.004867,AV18))))</f>
        <v>0</v>
      </c>
      <c r="AY18" s="99">
        <f aca="true" t="shared" si="6" ref="AY18:AY23">AL18+AX18</f>
        <v>0</v>
      </c>
      <c r="AZ18" s="100">
        <v>0</v>
      </c>
      <c r="BA18" s="96">
        <f>'[2]IPC Y SMMLV'!$C$4*AZ18</f>
        <v>0</v>
      </c>
      <c r="BB18" s="100"/>
      <c r="BC18" s="99">
        <f>'[1]IPC Y SMMLV'!$C$4*BB18</f>
        <v>0</v>
      </c>
      <c r="BD18" s="99">
        <f aca="true" t="shared" si="7" ref="BD18:BD23">U18+AY18+BA18+BC18</f>
        <v>6076196.587525152</v>
      </c>
      <c r="BE18" s="90"/>
      <c r="BF18" s="166"/>
    </row>
    <row r="19" spans="1:58" s="33" customFormat="1" ht="102">
      <c r="A19" s="183"/>
      <c r="B19" s="88" t="s">
        <v>50</v>
      </c>
      <c r="C19" s="89" t="s">
        <v>66</v>
      </c>
      <c r="D19" s="90">
        <v>27</v>
      </c>
      <c r="E19" s="90">
        <v>11</v>
      </c>
      <c r="F19" s="90">
        <v>2002</v>
      </c>
      <c r="G19" s="91"/>
      <c r="H19" s="92" t="s">
        <v>77</v>
      </c>
      <c r="I19" s="90" t="s">
        <v>46</v>
      </c>
      <c r="J19" s="93">
        <v>1017147912</v>
      </c>
      <c r="K19" s="90" t="s">
        <v>74</v>
      </c>
      <c r="L19" s="90"/>
      <c r="M19" s="90"/>
      <c r="N19" s="90"/>
      <c r="O19" s="90"/>
      <c r="P19" s="91" t="s">
        <v>191</v>
      </c>
      <c r="Q19" s="94"/>
      <c r="R19" s="95">
        <v>49.7</v>
      </c>
      <c r="S19" s="95">
        <v>130.4</v>
      </c>
      <c r="T19" s="96">
        <v>0</v>
      </c>
      <c r="U19" s="96">
        <f>((T19*S19)/R19)</f>
        <v>0</v>
      </c>
      <c r="V19" s="96">
        <v>0</v>
      </c>
      <c r="W19" s="121">
        <f t="shared" si="0"/>
        <v>0</v>
      </c>
      <c r="X19" s="96">
        <v>0</v>
      </c>
      <c r="Y19" s="96">
        <f t="shared" si="1"/>
        <v>0</v>
      </c>
      <c r="Z19" s="96">
        <f t="shared" si="2"/>
        <v>0</v>
      </c>
      <c r="AA19" s="96">
        <f>(X19+Y19-Z19)/2/6</f>
        <v>0</v>
      </c>
      <c r="AB19" s="96">
        <v>0</v>
      </c>
      <c r="AC19" s="96">
        <v>0</v>
      </c>
      <c r="AD19" s="96">
        <v>0</v>
      </c>
      <c r="AE19" s="96">
        <v>0</v>
      </c>
      <c r="AF19" s="96">
        <v>0</v>
      </c>
      <c r="AG19" s="96">
        <v>0</v>
      </c>
      <c r="AH19" s="96">
        <f aca="true" t="shared" si="8" ref="AH19:AJ22">AE19-AB19</f>
        <v>0</v>
      </c>
      <c r="AI19" s="96">
        <f t="shared" si="8"/>
        <v>0</v>
      </c>
      <c r="AJ19" s="96">
        <f t="shared" si="8"/>
        <v>0</v>
      </c>
      <c r="AK19" s="96">
        <f>((AH19*1)+(AI19*30)+(AJ19*360))/30</f>
        <v>0</v>
      </c>
      <c r="AL19" s="96">
        <f>AA19*((POWER(1.004867,AK19)-1)/0.004867)</f>
        <v>0</v>
      </c>
      <c r="AM19" s="90">
        <v>0</v>
      </c>
      <c r="AN19" s="90">
        <v>0</v>
      </c>
      <c r="AO19" s="90">
        <v>0</v>
      </c>
      <c r="AP19" s="90">
        <v>0</v>
      </c>
      <c r="AQ19" s="90">
        <v>0</v>
      </c>
      <c r="AR19" s="90">
        <v>0</v>
      </c>
      <c r="AS19" s="90">
        <f>AP19-AM19</f>
        <v>0</v>
      </c>
      <c r="AT19" s="90">
        <f>AQ19-AN19</f>
        <v>0</v>
      </c>
      <c r="AU19" s="90">
        <f>AR19-AO19</f>
        <v>0</v>
      </c>
      <c r="AV19" s="97">
        <f t="shared" si="3"/>
        <v>0</v>
      </c>
      <c r="AW19" s="98">
        <f t="shared" si="4"/>
        <v>0</v>
      </c>
      <c r="AX19" s="99">
        <f t="shared" si="5"/>
        <v>0</v>
      </c>
      <c r="AY19" s="99">
        <f t="shared" si="6"/>
        <v>0</v>
      </c>
      <c r="AZ19" s="100">
        <v>100</v>
      </c>
      <c r="BA19" s="96">
        <f>'[2]IPC Y SMMLV'!$C$4*AZ19</f>
        <v>116000000</v>
      </c>
      <c r="BB19" s="100"/>
      <c r="BC19" s="99"/>
      <c r="BD19" s="99">
        <f t="shared" si="7"/>
        <v>116000000</v>
      </c>
      <c r="BE19" s="90"/>
      <c r="BF19" s="166"/>
    </row>
    <row r="20" spans="1:58" s="33" customFormat="1" ht="114.75">
      <c r="A20" s="183"/>
      <c r="B20" s="88" t="s">
        <v>50</v>
      </c>
      <c r="C20" s="89" t="s">
        <v>66</v>
      </c>
      <c r="D20" s="90">
        <v>27</v>
      </c>
      <c r="E20" s="90">
        <v>11</v>
      </c>
      <c r="F20" s="90">
        <v>2002</v>
      </c>
      <c r="G20" s="91"/>
      <c r="H20" s="92" t="s">
        <v>78</v>
      </c>
      <c r="I20" s="90" t="s">
        <v>46</v>
      </c>
      <c r="J20" s="93">
        <v>1035865427</v>
      </c>
      <c r="K20" s="90" t="s">
        <v>74</v>
      </c>
      <c r="L20" s="90"/>
      <c r="M20" s="90"/>
      <c r="N20" s="90"/>
      <c r="O20" s="90"/>
      <c r="P20" s="91" t="s">
        <v>192</v>
      </c>
      <c r="Q20" s="94"/>
      <c r="R20" s="95">
        <v>49.7</v>
      </c>
      <c r="S20" s="95">
        <v>130.4</v>
      </c>
      <c r="T20" s="96">
        <v>0</v>
      </c>
      <c r="U20" s="96">
        <f>((T20*S20)/R20)</f>
        <v>0</v>
      </c>
      <c r="V20" s="96">
        <v>0</v>
      </c>
      <c r="W20" s="96">
        <f t="shared" si="0"/>
        <v>0</v>
      </c>
      <c r="X20" s="96">
        <v>0</v>
      </c>
      <c r="Y20" s="96">
        <f t="shared" si="1"/>
        <v>0</v>
      </c>
      <c r="Z20" s="96">
        <f t="shared" si="2"/>
        <v>0</v>
      </c>
      <c r="AA20" s="96">
        <f>(X20+Y20-Z20)/2/6</f>
        <v>0</v>
      </c>
      <c r="AB20" s="96">
        <v>0</v>
      </c>
      <c r="AC20" s="96">
        <v>0</v>
      </c>
      <c r="AD20" s="96">
        <v>0</v>
      </c>
      <c r="AE20" s="96">
        <v>0</v>
      </c>
      <c r="AF20" s="96">
        <v>0</v>
      </c>
      <c r="AG20" s="96">
        <v>0</v>
      </c>
      <c r="AH20" s="96">
        <f t="shared" si="8"/>
        <v>0</v>
      </c>
      <c r="AI20" s="96">
        <f t="shared" si="8"/>
        <v>0</v>
      </c>
      <c r="AJ20" s="96">
        <f t="shared" si="8"/>
        <v>0</v>
      </c>
      <c r="AK20" s="96">
        <f>((AH20*1)+(AI20*30)+(AJ20*360))/30</f>
        <v>0</v>
      </c>
      <c r="AL20" s="96">
        <f>AA20*((POWER(1.004867,AK20)-1)/0.004867)</f>
        <v>0</v>
      </c>
      <c r="AM20" s="90">
        <v>0</v>
      </c>
      <c r="AN20" s="90">
        <v>0</v>
      </c>
      <c r="AO20" s="90">
        <v>0</v>
      </c>
      <c r="AP20" s="90">
        <v>0</v>
      </c>
      <c r="AQ20" s="90">
        <v>0</v>
      </c>
      <c r="AR20" s="90">
        <v>0</v>
      </c>
      <c r="AS20" s="90">
        <v>0</v>
      </c>
      <c r="AT20" s="90">
        <v>0</v>
      </c>
      <c r="AU20" s="90">
        <v>0</v>
      </c>
      <c r="AV20" s="97">
        <f t="shared" si="3"/>
        <v>0</v>
      </c>
      <c r="AW20" s="98">
        <f t="shared" si="4"/>
        <v>0</v>
      </c>
      <c r="AX20" s="99">
        <f t="shared" si="5"/>
        <v>0</v>
      </c>
      <c r="AY20" s="99">
        <f t="shared" si="6"/>
        <v>0</v>
      </c>
      <c r="AZ20" s="100">
        <v>100</v>
      </c>
      <c r="BA20" s="96">
        <f>'[2]IPC Y SMMLV'!$C$4*AZ20</f>
        <v>116000000</v>
      </c>
      <c r="BB20" s="100"/>
      <c r="BC20" s="99">
        <f>'[1]IPC Y SMMLV'!$C$4*BB20</f>
        <v>0</v>
      </c>
      <c r="BD20" s="99">
        <f t="shared" si="7"/>
        <v>116000000</v>
      </c>
      <c r="BE20" s="90"/>
      <c r="BF20" s="166"/>
    </row>
    <row r="21" spans="1:58" s="33" customFormat="1" ht="38.25" customHeight="1">
      <c r="A21" s="183"/>
      <c r="B21" s="88" t="s">
        <v>50</v>
      </c>
      <c r="C21" s="89" t="s">
        <v>66</v>
      </c>
      <c r="D21" s="90">
        <v>27</v>
      </c>
      <c r="E21" s="90">
        <v>11</v>
      </c>
      <c r="F21" s="90">
        <v>2002</v>
      </c>
      <c r="G21" s="91"/>
      <c r="H21" s="92" t="s">
        <v>79</v>
      </c>
      <c r="I21" s="90" t="s">
        <v>46</v>
      </c>
      <c r="J21" s="93">
        <v>1017254689</v>
      </c>
      <c r="K21" s="90" t="s">
        <v>74</v>
      </c>
      <c r="L21" s="90"/>
      <c r="M21" s="90"/>
      <c r="N21" s="90"/>
      <c r="O21" s="90"/>
      <c r="P21" s="91"/>
      <c r="Q21" s="94"/>
      <c r="R21" s="95">
        <v>49.7</v>
      </c>
      <c r="S21" s="95">
        <v>130.4</v>
      </c>
      <c r="T21" s="96">
        <v>0</v>
      </c>
      <c r="U21" s="96">
        <f>((T21*S21)/R21)</f>
        <v>0</v>
      </c>
      <c r="V21" s="96">
        <v>0</v>
      </c>
      <c r="W21" s="96">
        <f t="shared" si="0"/>
        <v>0</v>
      </c>
      <c r="X21" s="96">
        <v>0</v>
      </c>
      <c r="Y21" s="96">
        <f t="shared" si="1"/>
        <v>0</v>
      </c>
      <c r="Z21" s="96">
        <f t="shared" si="2"/>
        <v>0</v>
      </c>
      <c r="AA21" s="96">
        <f>(X21+Y21-Z21)/2/6</f>
        <v>0</v>
      </c>
      <c r="AB21" s="96">
        <v>0</v>
      </c>
      <c r="AC21" s="96">
        <v>0</v>
      </c>
      <c r="AD21" s="96">
        <v>0</v>
      </c>
      <c r="AE21" s="96">
        <v>0</v>
      </c>
      <c r="AF21" s="96">
        <v>0</v>
      </c>
      <c r="AG21" s="96">
        <v>0</v>
      </c>
      <c r="AH21" s="96">
        <f>AE21-AB21</f>
        <v>0</v>
      </c>
      <c r="AI21" s="96">
        <f>AF21-AC21</f>
        <v>0</v>
      </c>
      <c r="AJ21" s="96">
        <f>AG21-AD21</f>
        <v>0</v>
      </c>
      <c r="AK21" s="96">
        <f>((AH21*1)+(AI21*30)+(AJ21*360))/30</f>
        <v>0</v>
      </c>
      <c r="AL21" s="96">
        <f>AA21*((POWER(1.004867,AK21)-1)/0.004867)</f>
        <v>0</v>
      </c>
      <c r="AM21" s="90">
        <v>0</v>
      </c>
      <c r="AN21" s="90">
        <v>0</v>
      </c>
      <c r="AO21" s="90">
        <v>0</v>
      </c>
      <c r="AP21" s="90">
        <v>0</v>
      </c>
      <c r="AQ21" s="90">
        <v>0</v>
      </c>
      <c r="AR21" s="90">
        <v>0</v>
      </c>
      <c r="AS21" s="90">
        <v>0</v>
      </c>
      <c r="AT21" s="90">
        <v>0</v>
      </c>
      <c r="AU21" s="90">
        <v>0</v>
      </c>
      <c r="AV21" s="97">
        <f t="shared" si="3"/>
        <v>0</v>
      </c>
      <c r="AW21" s="98">
        <f t="shared" si="4"/>
        <v>0</v>
      </c>
      <c r="AX21" s="99">
        <f t="shared" si="5"/>
        <v>0</v>
      </c>
      <c r="AY21" s="99">
        <f t="shared" si="6"/>
        <v>0</v>
      </c>
      <c r="AZ21" s="100">
        <v>100</v>
      </c>
      <c r="BA21" s="96">
        <f>'[2]IPC Y SMMLV'!$C$4*AZ21</f>
        <v>116000000</v>
      </c>
      <c r="BB21" s="100"/>
      <c r="BC21" s="99">
        <f>'[1]IPC Y SMMLV'!$C$4*BB21</f>
        <v>0</v>
      </c>
      <c r="BD21" s="99">
        <f t="shared" si="7"/>
        <v>116000000</v>
      </c>
      <c r="BE21" s="90"/>
      <c r="BF21" s="166"/>
    </row>
    <row r="22" spans="1:58" s="33" customFormat="1" ht="38.25" customHeight="1">
      <c r="A22" s="183"/>
      <c r="B22" s="88" t="s">
        <v>50</v>
      </c>
      <c r="C22" s="89" t="s">
        <v>66</v>
      </c>
      <c r="D22" s="90">
        <v>27</v>
      </c>
      <c r="E22" s="90">
        <v>11</v>
      </c>
      <c r="F22" s="90">
        <v>2002</v>
      </c>
      <c r="G22" s="91"/>
      <c r="H22" s="92" t="s">
        <v>80</v>
      </c>
      <c r="I22" s="90" t="s">
        <v>46</v>
      </c>
      <c r="J22" s="93">
        <v>1017255885</v>
      </c>
      <c r="K22" s="90" t="s">
        <v>74</v>
      </c>
      <c r="L22" s="90"/>
      <c r="M22" s="90"/>
      <c r="N22" s="90"/>
      <c r="O22" s="90"/>
      <c r="P22" s="91"/>
      <c r="Q22" s="94"/>
      <c r="R22" s="95">
        <v>49.7</v>
      </c>
      <c r="S22" s="95">
        <v>130.4</v>
      </c>
      <c r="T22" s="96">
        <v>0</v>
      </c>
      <c r="U22" s="96">
        <f>((T22*S22)/R22)</f>
        <v>0</v>
      </c>
      <c r="V22" s="96">
        <v>0</v>
      </c>
      <c r="W22" s="96">
        <f t="shared" si="0"/>
        <v>0</v>
      </c>
      <c r="X22" s="96">
        <v>0</v>
      </c>
      <c r="Y22" s="96">
        <f t="shared" si="1"/>
        <v>0</v>
      </c>
      <c r="Z22" s="96">
        <f t="shared" si="2"/>
        <v>0</v>
      </c>
      <c r="AA22" s="96">
        <f>(X22+Y22-Z22)/2/6</f>
        <v>0</v>
      </c>
      <c r="AB22" s="96">
        <v>0</v>
      </c>
      <c r="AC22" s="96">
        <v>0</v>
      </c>
      <c r="AD22" s="96">
        <v>0</v>
      </c>
      <c r="AE22" s="96">
        <v>0</v>
      </c>
      <c r="AF22" s="96">
        <v>0</v>
      </c>
      <c r="AG22" s="96">
        <v>0</v>
      </c>
      <c r="AH22" s="96">
        <f t="shared" si="8"/>
        <v>0</v>
      </c>
      <c r="AI22" s="96">
        <f t="shared" si="8"/>
        <v>0</v>
      </c>
      <c r="AJ22" s="96">
        <f t="shared" si="8"/>
        <v>0</v>
      </c>
      <c r="AK22" s="96">
        <f>((AH22*1)+(AI22*30)+(AJ22*360))/30</f>
        <v>0</v>
      </c>
      <c r="AL22" s="96">
        <f>AA22*((POWER(1.004867,AK22)-1)/0.004867)</f>
        <v>0</v>
      </c>
      <c r="AM22" s="90">
        <v>0</v>
      </c>
      <c r="AN22" s="90">
        <v>0</v>
      </c>
      <c r="AO22" s="90">
        <v>0</v>
      </c>
      <c r="AP22" s="90">
        <v>0</v>
      </c>
      <c r="AQ22" s="90">
        <v>0</v>
      </c>
      <c r="AR22" s="90">
        <v>0</v>
      </c>
      <c r="AS22" s="90">
        <v>0</v>
      </c>
      <c r="AT22" s="90">
        <v>0</v>
      </c>
      <c r="AU22" s="90">
        <v>0</v>
      </c>
      <c r="AV22" s="97">
        <f t="shared" si="3"/>
        <v>0</v>
      </c>
      <c r="AW22" s="98">
        <f t="shared" si="4"/>
        <v>0</v>
      </c>
      <c r="AX22" s="99">
        <f t="shared" si="5"/>
        <v>0</v>
      </c>
      <c r="AY22" s="99">
        <f t="shared" si="6"/>
        <v>0</v>
      </c>
      <c r="AZ22" s="100">
        <v>100</v>
      </c>
      <c r="BA22" s="96">
        <f>'[2]IPC Y SMMLV'!$C$4*AZ22</f>
        <v>116000000</v>
      </c>
      <c r="BB22" s="100"/>
      <c r="BC22" s="99">
        <f>'[1]IPC Y SMMLV'!$C$4*BB22</f>
        <v>0</v>
      </c>
      <c r="BD22" s="99">
        <f t="shared" si="7"/>
        <v>116000000</v>
      </c>
      <c r="BE22" s="90"/>
      <c r="BF22" s="166"/>
    </row>
    <row r="23" spans="1:58" s="33" customFormat="1" ht="38.25" customHeight="1" thickBot="1">
      <c r="A23" s="184"/>
      <c r="B23" s="102" t="s">
        <v>50</v>
      </c>
      <c r="C23" s="103" t="s">
        <v>66</v>
      </c>
      <c r="D23" s="104">
        <v>27</v>
      </c>
      <c r="E23" s="104">
        <v>11</v>
      </c>
      <c r="F23" s="104">
        <v>2002</v>
      </c>
      <c r="G23" s="105"/>
      <c r="H23" s="106" t="s">
        <v>102</v>
      </c>
      <c r="I23" s="104" t="s">
        <v>85</v>
      </c>
      <c r="J23" s="107" t="s">
        <v>103</v>
      </c>
      <c r="K23" s="104" t="s">
        <v>74</v>
      </c>
      <c r="L23" s="108"/>
      <c r="M23" s="104"/>
      <c r="N23" s="104"/>
      <c r="O23" s="104"/>
      <c r="P23" s="109" t="s">
        <v>181</v>
      </c>
      <c r="Q23" s="109"/>
      <c r="R23" s="110">
        <v>49.7</v>
      </c>
      <c r="S23" s="110">
        <v>130.4</v>
      </c>
      <c r="T23" s="104"/>
      <c r="U23" s="111"/>
      <c r="V23" s="111">
        <v>0</v>
      </c>
      <c r="W23" s="112">
        <f t="shared" si="0"/>
        <v>0</v>
      </c>
      <c r="X23" s="112">
        <v>0</v>
      </c>
      <c r="Y23" s="112">
        <f t="shared" si="1"/>
        <v>0</v>
      </c>
      <c r="Z23" s="112">
        <f t="shared" si="2"/>
        <v>0</v>
      </c>
      <c r="AA23" s="112">
        <f>(X23+Y23-Z23)/2/6</f>
        <v>0</v>
      </c>
      <c r="AB23" s="112">
        <v>0</v>
      </c>
      <c r="AC23" s="112">
        <v>0</v>
      </c>
      <c r="AD23" s="112">
        <v>0</v>
      </c>
      <c r="AE23" s="112">
        <v>0</v>
      </c>
      <c r="AF23" s="112">
        <v>0</v>
      </c>
      <c r="AG23" s="112">
        <v>0</v>
      </c>
      <c r="AH23" s="112">
        <v>0</v>
      </c>
      <c r="AI23" s="112">
        <v>0</v>
      </c>
      <c r="AJ23" s="112">
        <v>0</v>
      </c>
      <c r="AK23" s="112">
        <f>((AH23*1)+(AI23*30)+(AJ23*360))/30</f>
        <v>0</v>
      </c>
      <c r="AL23" s="112">
        <f>AA23*((POWER(1.004867,AK23)-1)/0.004867)</f>
        <v>0</v>
      </c>
      <c r="AM23" s="113">
        <v>0</v>
      </c>
      <c r="AN23" s="113">
        <v>0</v>
      </c>
      <c r="AO23" s="113">
        <v>0</v>
      </c>
      <c r="AP23" s="113">
        <v>0</v>
      </c>
      <c r="AQ23" s="113">
        <v>0</v>
      </c>
      <c r="AR23" s="113">
        <v>0</v>
      </c>
      <c r="AS23" s="113">
        <v>0</v>
      </c>
      <c r="AT23" s="113">
        <v>0</v>
      </c>
      <c r="AU23" s="113">
        <v>0</v>
      </c>
      <c r="AV23" s="114">
        <f t="shared" si="3"/>
        <v>0</v>
      </c>
      <c r="AW23" s="115">
        <f t="shared" si="4"/>
        <v>0</v>
      </c>
      <c r="AX23" s="112">
        <f t="shared" si="5"/>
        <v>0</v>
      </c>
      <c r="AY23" s="112">
        <f t="shared" si="6"/>
        <v>0</v>
      </c>
      <c r="AZ23" s="116">
        <v>0</v>
      </c>
      <c r="BA23" s="112">
        <f>'[2]IPC Y SMMLV'!$C$4*AZ23</f>
        <v>0</v>
      </c>
      <c r="BB23" s="116"/>
      <c r="BC23" s="112">
        <f>'[1]IPC Y SMMLV'!$C$4*BB23</f>
        <v>0</v>
      </c>
      <c r="BD23" s="112">
        <f t="shared" si="7"/>
        <v>0</v>
      </c>
      <c r="BE23" s="113"/>
      <c r="BF23" s="162">
        <f>SUM(BD17:BD23)</f>
        <v>470076196.5875251</v>
      </c>
    </row>
    <row r="24" spans="7:58" ht="12.75" hidden="1">
      <c r="G24" s="62">
        <v>4</v>
      </c>
      <c r="H24" s="62">
        <v>14</v>
      </c>
      <c r="BD24" s="167">
        <f>SUM(BD5:BD23)</f>
        <v>823296290.779048</v>
      </c>
      <c r="BF24" s="167">
        <f>SUM(BF5:BF23)</f>
        <v>823296290.779048</v>
      </c>
    </row>
    <row r="25" ht="12.75" hidden="1"/>
    <row r="26" ht="12.75" hidden="1"/>
  </sheetData>
  <sheetProtection password="898B" sheet="1"/>
  <autoFilter ref="A3:BF10"/>
  <mergeCells count="12">
    <mergeCell ref="A5:A10"/>
    <mergeCell ref="A11:A13"/>
    <mergeCell ref="A14:A16"/>
    <mergeCell ref="A17:A23"/>
    <mergeCell ref="T2:U2"/>
    <mergeCell ref="BB2:BC2"/>
    <mergeCell ref="A4:BF4"/>
    <mergeCell ref="AZ2:BA2"/>
    <mergeCell ref="AB2:AY2"/>
    <mergeCell ref="V2:AA2"/>
    <mergeCell ref="A2:O2"/>
    <mergeCell ref="R2:S2"/>
  </mergeCells>
  <printOptions/>
  <pageMargins left="0.7" right="0.7" top="0.75" bottom="0.75" header="0.3" footer="0.3"/>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BF12"/>
  <sheetViews>
    <sheetView zoomScalePageLayoutView="0" workbookViewId="0" topLeftCell="A1">
      <pane xSplit="2" ySplit="4" topLeftCell="AS5" activePane="bottomRight" state="frozen"/>
      <selection pane="topLeft" activeCell="A1" sqref="A1"/>
      <selection pane="topRight" activeCell="C1" sqref="C1"/>
      <selection pane="bottomLeft" activeCell="A5" sqref="A5"/>
      <selection pane="bottomRight" activeCell="A12" sqref="A12:IV14"/>
    </sheetView>
  </sheetViews>
  <sheetFormatPr defaultColWidth="11.421875" defaultRowHeight="15"/>
  <cols>
    <col min="1" max="1" width="12.8515625" style="65" customWidth="1"/>
    <col min="2" max="2" width="39.8515625" style="62" customWidth="1"/>
    <col min="3" max="3" width="29.8515625" style="63" customWidth="1"/>
    <col min="4" max="4" width="15.421875" style="62" customWidth="1"/>
    <col min="5" max="6" width="11.57421875" style="62" customWidth="1"/>
    <col min="7" max="7" width="35.57421875" style="62" customWidth="1"/>
    <col min="8" max="8" width="34.8515625" style="62" customWidth="1"/>
    <col min="9" max="9" width="11.421875" style="62" customWidth="1"/>
    <col min="10" max="10" width="15.57421875" style="62" customWidth="1"/>
    <col min="11" max="11" width="13.421875" style="62" customWidth="1"/>
    <col min="12" max="12" width="13.7109375" style="62" hidden="1" customWidth="1"/>
    <col min="13" max="14" width="12.28125" style="62" hidden="1" customWidth="1"/>
    <col min="15" max="15" width="11.57421875" style="62" hidden="1" customWidth="1"/>
    <col min="16" max="16" width="49.00390625" style="62" customWidth="1"/>
    <col min="17" max="17" width="15.140625" style="62" bestFit="1" customWidth="1"/>
    <col min="18" max="19" width="11.421875" style="62" customWidth="1"/>
    <col min="20" max="20" width="15.8515625" style="62" customWidth="1"/>
    <col min="21" max="21" width="32.7109375" style="62" customWidth="1"/>
    <col min="22" max="22" width="14.140625" style="62" customWidth="1"/>
    <col min="23" max="23" width="15.8515625" style="62" customWidth="1"/>
    <col min="24" max="24" width="13.8515625" style="62" customWidth="1"/>
    <col min="25" max="25" width="11.421875" style="62" customWidth="1"/>
    <col min="26" max="26" width="16.28125" style="62" customWidth="1"/>
    <col min="27" max="27" width="16.57421875" style="62" customWidth="1"/>
    <col min="28" max="33" width="11.421875" style="62" customWidth="1"/>
    <col min="34" max="34" width="13.8515625" style="62" customWidth="1"/>
    <col min="35" max="35" width="17.140625" style="62" customWidth="1"/>
    <col min="36" max="36" width="14.57421875" style="62" bestFit="1" customWidth="1"/>
    <col min="37" max="37" width="11.421875" style="62" customWidth="1"/>
    <col min="38" max="38" width="17.00390625" style="62" bestFit="1" customWidth="1"/>
    <col min="39" max="48" width="11.421875" style="62" customWidth="1"/>
    <col min="49" max="49" width="11.28125" style="64" customWidth="1"/>
    <col min="50" max="50" width="13.8515625" style="62" bestFit="1" customWidth="1"/>
    <col min="51" max="51" width="18.57421875" style="62" bestFit="1" customWidth="1"/>
    <col min="52" max="52" width="11.57421875" style="62" bestFit="1" customWidth="1"/>
    <col min="53" max="53" width="17.8515625" style="62" bestFit="1" customWidth="1"/>
    <col min="54" max="54" width="11.421875" style="62" customWidth="1"/>
    <col min="55" max="55" width="12.7109375" style="62" customWidth="1"/>
    <col min="56" max="56" width="19.8515625" style="62" bestFit="1" customWidth="1"/>
    <col min="57" max="57" width="25.28125" style="62" customWidth="1"/>
    <col min="58" max="58" width="24.57421875" style="62" customWidth="1"/>
    <col min="59" max="16384" width="11.421875" style="62" customWidth="1"/>
  </cols>
  <sheetData>
    <row r="1" spans="1:56" s="14" customFormat="1" ht="36" customHeight="1">
      <c r="A1" s="1"/>
      <c r="B1" s="2"/>
      <c r="C1" s="3"/>
      <c r="D1" s="4"/>
      <c r="E1" s="4"/>
      <c r="F1" s="4"/>
      <c r="G1" s="5"/>
      <c r="H1" s="5"/>
      <c r="I1" s="5"/>
      <c r="J1" s="6"/>
      <c r="K1" s="4"/>
      <c r="L1" s="7"/>
      <c r="M1" s="8"/>
      <c r="N1" s="8"/>
      <c r="O1" s="4"/>
      <c r="P1" s="4"/>
      <c r="Q1" s="4"/>
      <c r="R1" s="9"/>
      <c r="S1" s="9"/>
      <c r="T1" s="10"/>
      <c r="U1" s="10"/>
      <c r="V1" s="10"/>
      <c r="W1" s="10"/>
      <c r="X1" s="10"/>
      <c r="Y1" s="10"/>
      <c r="Z1" s="10"/>
      <c r="AA1" s="10"/>
      <c r="AB1" s="10"/>
      <c r="AC1" s="10"/>
      <c r="AD1" s="10"/>
      <c r="AE1" s="4"/>
      <c r="AF1" s="4"/>
      <c r="AG1" s="4"/>
      <c r="AH1" s="4"/>
      <c r="AI1" s="4"/>
      <c r="AJ1" s="4"/>
      <c r="AK1" s="4"/>
      <c r="AL1" s="11"/>
      <c r="AM1" s="4"/>
      <c r="AN1" s="4"/>
      <c r="AO1" s="4"/>
      <c r="AP1" s="4"/>
      <c r="AQ1" s="4"/>
      <c r="AR1" s="4"/>
      <c r="AS1" s="4"/>
      <c r="AT1" s="4"/>
      <c r="AU1" s="4"/>
      <c r="AV1" s="4"/>
      <c r="AW1" s="12"/>
      <c r="AX1" s="11"/>
      <c r="AY1" s="11"/>
      <c r="AZ1" s="13"/>
      <c r="BA1" s="13"/>
      <c r="BB1" s="13"/>
      <c r="BC1" s="10"/>
      <c r="BD1" s="10"/>
    </row>
    <row r="2" spans="1:58" s="14" customFormat="1" ht="36" customHeight="1">
      <c r="A2" s="174"/>
      <c r="B2" s="174"/>
      <c r="C2" s="174"/>
      <c r="D2" s="174"/>
      <c r="E2" s="174"/>
      <c r="F2" s="174"/>
      <c r="G2" s="174"/>
      <c r="H2" s="174"/>
      <c r="I2" s="174"/>
      <c r="J2" s="174"/>
      <c r="K2" s="174"/>
      <c r="L2" s="174"/>
      <c r="M2" s="174"/>
      <c r="N2" s="174"/>
      <c r="O2" s="174"/>
      <c r="P2" s="78"/>
      <c r="Q2" s="78"/>
      <c r="R2" s="175" t="s">
        <v>0</v>
      </c>
      <c r="S2" s="175"/>
      <c r="T2" s="168" t="s">
        <v>1</v>
      </c>
      <c r="U2" s="168"/>
      <c r="V2" s="173" t="s">
        <v>2</v>
      </c>
      <c r="W2" s="173"/>
      <c r="X2" s="173"/>
      <c r="Y2" s="173"/>
      <c r="Z2" s="173"/>
      <c r="AA2" s="173"/>
      <c r="AB2" s="173" t="s">
        <v>3</v>
      </c>
      <c r="AC2" s="173"/>
      <c r="AD2" s="173"/>
      <c r="AE2" s="173"/>
      <c r="AF2" s="173"/>
      <c r="AG2" s="173"/>
      <c r="AH2" s="173"/>
      <c r="AI2" s="173"/>
      <c r="AJ2" s="173"/>
      <c r="AK2" s="173"/>
      <c r="AL2" s="173"/>
      <c r="AM2" s="173"/>
      <c r="AN2" s="173"/>
      <c r="AO2" s="173"/>
      <c r="AP2" s="173"/>
      <c r="AQ2" s="173"/>
      <c r="AR2" s="173"/>
      <c r="AS2" s="173"/>
      <c r="AT2" s="173"/>
      <c r="AU2" s="173"/>
      <c r="AV2" s="173"/>
      <c r="AW2" s="173"/>
      <c r="AX2" s="173"/>
      <c r="AY2" s="173"/>
      <c r="AZ2" s="172" t="s">
        <v>4</v>
      </c>
      <c r="BA2" s="172"/>
      <c r="BB2" s="168" t="s">
        <v>5</v>
      </c>
      <c r="BC2" s="168"/>
      <c r="BD2" s="77" t="s">
        <v>6</v>
      </c>
      <c r="BE2" s="17" t="s">
        <v>7</v>
      </c>
      <c r="BF2" s="17" t="s">
        <v>8</v>
      </c>
    </row>
    <row r="3" spans="1:58" s="31" customFormat="1" ht="36" customHeight="1" thickBot="1">
      <c r="A3" s="18" t="s">
        <v>9</v>
      </c>
      <c r="B3" s="18" t="s">
        <v>10</v>
      </c>
      <c r="C3" s="19" t="s">
        <v>11</v>
      </c>
      <c r="D3" s="20" t="s">
        <v>12</v>
      </c>
      <c r="E3" s="20" t="s">
        <v>13</v>
      </c>
      <c r="F3" s="20" t="s">
        <v>14</v>
      </c>
      <c r="G3" s="20" t="s">
        <v>15</v>
      </c>
      <c r="H3" s="20" t="s">
        <v>16</v>
      </c>
      <c r="I3" s="20" t="s">
        <v>17</v>
      </c>
      <c r="J3" s="21" t="s">
        <v>18</v>
      </c>
      <c r="K3" s="20" t="s">
        <v>19</v>
      </c>
      <c r="L3" s="22" t="s">
        <v>20</v>
      </c>
      <c r="M3" s="23" t="s">
        <v>21</v>
      </c>
      <c r="N3" s="23" t="s">
        <v>22</v>
      </c>
      <c r="O3" s="20" t="s">
        <v>23</v>
      </c>
      <c r="P3" s="20" t="s">
        <v>24</v>
      </c>
      <c r="Q3" s="20" t="s">
        <v>25</v>
      </c>
      <c r="R3" s="24" t="s">
        <v>26</v>
      </c>
      <c r="S3" s="24" t="s">
        <v>27</v>
      </c>
      <c r="T3" s="25" t="s">
        <v>28</v>
      </c>
      <c r="U3" s="25" t="s">
        <v>29</v>
      </c>
      <c r="V3" s="25" t="s">
        <v>30</v>
      </c>
      <c r="W3" s="25" t="s">
        <v>31</v>
      </c>
      <c r="X3" s="25" t="s">
        <v>49</v>
      </c>
      <c r="Y3" s="25" t="s">
        <v>32</v>
      </c>
      <c r="Z3" s="25" t="s">
        <v>33</v>
      </c>
      <c r="AA3" s="25" t="s">
        <v>34</v>
      </c>
      <c r="AB3" s="26" t="s">
        <v>12</v>
      </c>
      <c r="AC3" s="26" t="s">
        <v>13</v>
      </c>
      <c r="AD3" s="26" t="s">
        <v>14</v>
      </c>
      <c r="AE3" s="27" t="s">
        <v>12</v>
      </c>
      <c r="AF3" s="27" t="s">
        <v>13</v>
      </c>
      <c r="AG3" s="27" t="s">
        <v>14</v>
      </c>
      <c r="AH3" s="26" t="s">
        <v>12</v>
      </c>
      <c r="AI3" s="26" t="s">
        <v>13</v>
      </c>
      <c r="AJ3" s="26" t="s">
        <v>14</v>
      </c>
      <c r="AK3" s="26" t="s">
        <v>35</v>
      </c>
      <c r="AL3" s="26" t="s">
        <v>36</v>
      </c>
      <c r="AM3" s="26" t="s">
        <v>12</v>
      </c>
      <c r="AN3" s="26" t="s">
        <v>13</v>
      </c>
      <c r="AO3" s="26" t="s">
        <v>14</v>
      </c>
      <c r="AP3" s="26" t="s">
        <v>12</v>
      </c>
      <c r="AQ3" s="26" t="s">
        <v>13</v>
      </c>
      <c r="AR3" s="26" t="s">
        <v>14</v>
      </c>
      <c r="AS3" s="26" t="s">
        <v>12</v>
      </c>
      <c r="AT3" s="26" t="s">
        <v>13</v>
      </c>
      <c r="AU3" s="26" t="s">
        <v>14</v>
      </c>
      <c r="AV3" s="26" t="s">
        <v>35</v>
      </c>
      <c r="AW3" s="28"/>
      <c r="AX3" s="26" t="s">
        <v>37</v>
      </c>
      <c r="AY3" s="25" t="s">
        <v>38</v>
      </c>
      <c r="AZ3" s="29" t="s">
        <v>39</v>
      </c>
      <c r="BA3" s="25" t="s">
        <v>40</v>
      </c>
      <c r="BB3" s="30" t="s">
        <v>39</v>
      </c>
      <c r="BC3" s="25" t="s">
        <v>41</v>
      </c>
      <c r="BD3" s="25" t="s">
        <v>42</v>
      </c>
      <c r="BE3" s="26" t="s">
        <v>43</v>
      </c>
      <c r="BF3" s="26" t="s">
        <v>44</v>
      </c>
    </row>
    <row r="4" spans="1:58" s="31" customFormat="1" ht="36" customHeight="1" thickBot="1">
      <c r="A4" s="169" t="s">
        <v>81</v>
      </c>
      <c r="B4" s="170"/>
      <c r="C4" s="170"/>
      <c r="D4" s="170"/>
      <c r="E4" s="170"/>
      <c r="F4" s="170"/>
      <c r="G4" s="170"/>
      <c r="H4" s="170"/>
      <c r="I4" s="170"/>
      <c r="J4" s="170"/>
      <c r="K4" s="170"/>
      <c r="L4" s="170"/>
      <c r="M4" s="170"/>
      <c r="N4" s="170"/>
      <c r="O4" s="170"/>
      <c r="P4" s="170"/>
      <c r="Q4" s="170"/>
      <c r="R4" s="170"/>
      <c r="S4" s="170"/>
      <c r="T4" s="170"/>
      <c r="U4" s="170"/>
      <c r="V4" s="170"/>
      <c r="W4" s="170"/>
      <c r="X4" s="170"/>
      <c r="Y4" s="170"/>
      <c r="Z4" s="170"/>
      <c r="AA4" s="170"/>
      <c r="AB4" s="170"/>
      <c r="AC4" s="170"/>
      <c r="AD4" s="170"/>
      <c r="AE4" s="170"/>
      <c r="AF4" s="170"/>
      <c r="AG4" s="170"/>
      <c r="AH4" s="170"/>
      <c r="AI4" s="170"/>
      <c r="AJ4" s="170"/>
      <c r="AK4" s="170"/>
      <c r="AL4" s="170"/>
      <c r="AM4" s="170"/>
      <c r="AN4" s="170"/>
      <c r="AO4" s="170"/>
      <c r="AP4" s="170"/>
      <c r="AQ4" s="170"/>
      <c r="AR4" s="170"/>
      <c r="AS4" s="170"/>
      <c r="AT4" s="170"/>
      <c r="AU4" s="170"/>
      <c r="AV4" s="170"/>
      <c r="AW4" s="170"/>
      <c r="AX4" s="170"/>
      <c r="AY4" s="170"/>
      <c r="AZ4" s="170"/>
      <c r="BA4" s="170"/>
      <c r="BB4" s="170"/>
      <c r="BC4" s="170"/>
      <c r="BD4" s="170"/>
      <c r="BE4" s="170"/>
      <c r="BF4" s="171"/>
    </row>
    <row r="5" spans="1:58" s="32" customFormat="1" ht="38.25" customHeight="1">
      <c r="A5" s="176">
        <v>1</v>
      </c>
      <c r="B5" s="53" t="s">
        <v>92</v>
      </c>
      <c r="C5" s="54" t="s">
        <v>82</v>
      </c>
      <c r="D5" s="55">
        <v>21</v>
      </c>
      <c r="E5" s="55">
        <v>2</v>
      </c>
      <c r="F5" s="55">
        <v>1999</v>
      </c>
      <c r="G5" s="56" t="s">
        <v>83</v>
      </c>
      <c r="H5" s="60"/>
      <c r="I5" s="55" t="s">
        <v>46</v>
      </c>
      <c r="J5" s="57">
        <v>98569529</v>
      </c>
      <c r="K5" s="55"/>
      <c r="L5" s="58"/>
      <c r="M5" s="58"/>
      <c r="N5" s="58"/>
      <c r="O5" s="58"/>
      <c r="P5" s="58"/>
      <c r="Q5" s="58"/>
      <c r="R5" s="58"/>
      <c r="S5" s="58"/>
      <c r="T5" s="58"/>
      <c r="U5" s="59"/>
      <c r="V5" s="59"/>
      <c r="W5" s="59"/>
      <c r="X5" s="59"/>
      <c r="Y5" s="59"/>
      <c r="Z5" s="59"/>
      <c r="AA5" s="59"/>
      <c r="AB5" s="58"/>
      <c r="AC5" s="58"/>
      <c r="AD5" s="58"/>
      <c r="AE5" s="58"/>
      <c r="AF5" s="58"/>
      <c r="AG5" s="58"/>
      <c r="AH5" s="58"/>
      <c r="AI5" s="58"/>
      <c r="AJ5" s="58"/>
      <c r="AK5" s="58"/>
      <c r="AL5" s="59"/>
      <c r="AM5" s="58"/>
      <c r="AN5" s="58"/>
      <c r="AO5" s="58"/>
      <c r="AP5" s="58"/>
      <c r="AQ5" s="58"/>
      <c r="AR5" s="58"/>
      <c r="AS5" s="58"/>
      <c r="AT5" s="58"/>
      <c r="AU5" s="58"/>
      <c r="AV5" s="58"/>
      <c r="AW5" s="34"/>
      <c r="AX5" s="59"/>
      <c r="AY5" s="59"/>
      <c r="AZ5" s="58"/>
      <c r="BA5" s="59"/>
      <c r="BB5" s="58"/>
      <c r="BC5" s="58"/>
      <c r="BD5" s="59"/>
      <c r="BE5" s="58"/>
      <c r="BF5" s="58"/>
    </row>
    <row r="6" spans="1:58" s="33" customFormat="1" ht="40.5">
      <c r="A6" s="177"/>
      <c r="B6" s="35" t="s">
        <v>92</v>
      </c>
      <c r="C6" s="36" t="s">
        <v>82</v>
      </c>
      <c r="D6" s="37">
        <v>21</v>
      </c>
      <c r="E6" s="37">
        <v>2</v>
      </c>
      <c r="F6" s="37">
        <v>1999</v>
      </c>
      <c r="G6" s="122" t="s">
        <v>84</v>
      </c>
      <c r="H6" s="38"/>
      <c r="I6" s="37" t="s">
        <v>85</v>
      </c>
      <c r="J6" s="123" t="s">
        <v>91</v>
      </c>
      <c r="K6" s="37"/>
      <c r="L6" s="37"/>
      <c r="M6" s="37"/>
      <c r="N6" s="37"/>
      <c r="O6" s="37"/>
      <c r="P6" s="43"/>
      <c r="Q6" s="61"/>
      <c r="R6" s="49"/>
      <c r="S6" s="49"/>
      <c r="T6" s="40"/>
      <c r="U6" s="40"/>
      <c r="V6" s="40"/>
      <c r="W6" s="40"/>
      <c r="X6" s="40"/>
      <c r="Y6" s="40"/>
      <c r="Z6" s="40"/>
      <c r="AA6" s="40"/>
      <c r="AB6" s="40"/>
      <c r="AC6" s="40"/>
      <c r="AD6" s="40"/>
      <c r="AE6" s="40"/>
      <c r="AF6" s="40"/>
      <c r="AG6" s="40"/>
      <c r="AH6" s="40"/>
      <c r="AI6" s="40"/>
      <c r="AJ6" s="40"/>
      <c r="AK6" s="40"/>
      <c r="AL6" s="40"/>
      <c r="AM6" s="37"/>
      <c r="AN6" s="37"/>
      <c r="AO6" s="37"/>
      <c r="AP6" s="37"/>
      <c r="AQ6" s="37"/>
      <c r="AR6" s="37"/>
      <c r="AS6" s="37"/>
      <c r="AT6" s="37"/>
      <c r="AU6" s="37"/>
      <c r="AV6" s="41"/>
      <c r="AW6" s="42"/>
      <c r="AX6" s="73"/>
      <c r="AY6" s="73"/>
      <c r="AZ6" s="74"/>
      <c r="BA6" s="40"/>
      <c r="BB6" s="74"/>
      <c r="BC6" s="73"/>
      <c r="BD6" s="73"/>
      <c r="BE6" s="37"/>
      <c r="BF6" s="75"/>
    </row>
    <row r="7" spans="1:58" s="33" customFormat="1" ht="40.5">
      <c r="A7" s="177"/>
      <c r="B7" s="35" t="s">
        <v>92</v>
      </c>
      <c r="C7" s="36" t="s">
        <v>82</v>
      </c>
      <c r="D7" s="37">
        <v>21</v>
      </c>
      <c r="E7" s="37">
        <v>2</v>
      </c>
      <c r="F7" s="37">
        <v>1999</v>
      </c>
      <c r="G7" s="43"/>
      <c r="H7" s="38" t="s">
        <v>88</v>
      </c>
      <c r="I7" s="37" t="s">
        <v>46</v>
      </c>
      <c r="J7" s="39">
        <v>70069657</v>
      </c>
      <c r="K7" s="37" t="s">
        <v>86</v>
      </c>
      <c r="L7" s="37"/>
      <c r="M7" s="37"/>
      <c r="N7" s="37"/>
      <c r="O7" s="37"/>
      <c r="P7" s="43" t="s">
        <v>188</v>
      </c>
      <c r="Q7" s="61"/>
      <c r="R7" s="49">
        <v>37.86</v>
      </c>
      <c r="S7" s="49">
        <v>130.4</v>
      </c>
      <c r="T7" s="40">
        <v>1200000</v>
      </c>
      <c r="U7" s="40">
        <f>+T7</f>
        <v>1200000</v>
      </c>
      <c r="V7" s="40">
        <v>0</v>
      </c>
      <c r="W7" s="40">
        <f>((V7*S7)/R7)</f>
        <v>0</v>
      </c>
      <c r="X7" s="40">
        <v>0</v>
      </c>
      <c r="Y7" s="40">
        <f>X7*25%</f>
        <v>0</v>
      </c>
      <c r="Z7" s="40">
        <f>(X7+Y7)*25%</f>
        <v>0</v>
      </c>
      <c r="AA7" s="40">
        <f>(X7+Y7-Z7)/2/4</f>
        <v>0</v>
      </c>
      <c r="AB7" s="40">
        <v>0</v>
      </c>
      <c r="AC7" s="40">
        <v>0</v>
      </c>
      <c r="AD7" s="40">
        <v>0</v>
      </c>
      <c r="AE7" s="40">
        <v>0</v>
      </c>
      <c r="AF7" s="40">
        <v>0</v>
      </c>
      <c r="AG7" s="40">
        <v>0</v>
      </c>
      <c r="AH7" s="40">
        <f aca="true" t="shared" si="0" ref="AH7:AJ9">AE7-AB7</f>
        <v>0</v>
      </c>
      <c r="AI7" s="40">
        <f t="shared" si="0"/>
        <v>0</v>
      </c>
      <c r="AJ7" s="40">
        <f t="shared" si="0"/>
        <v>0</v>
      </c>
      <c r="AK7" s="40">
        <f>((AH7*1)+(AI7*30)+(AJ7*360))/30</f>
        <v>0</v>
      </c>
      <c r="AL7" s="40">
        <f>AA7*((POWER(1.004867,AK7)-1)/0.004867)</f>
        <v>0</v>
      </c>
      <c r="AM7" s="37">
        <v>0</v>
      </c>
      <c r="AN7" s="37">
        <v>0</v>
      </c>
      <c r="AO7" s="37">
        <v>0</v>
      </c>
      <c r="AP7" s="37">
        <v>0</v>
      </c>
      <c r="AQ7" s="37">
        <v>0</v>
      </c>
      <c r="AR7" s="37">
        <v>0</v>
      </c>
      <c r="AS7" s="37">
        <f>AP7-AM7</f>
        <v>0</v>
      </c>
      <c r="AT7" s="37">
        <f>AQ7-AN7</f>
        <v>0</v>
      </c>
      <c r="AU7" s="37">
        <f>AR7-AO7</f>
        <v>0</v>
      </c>
      <c r="AV7" s="41">
        <f>((AS7*1)+(AT7*30)+(AU7*360))/30</f>
        <v>0</v>
      </c>
      <c r="AW7" s="42">
        <f>+AK7+AV7</f>
        <v>0</v>
      </c>
      <c r="AX7" s="73">
        <f>AA7*((POWER(1.004867,AV7)-1))/(0.004867*((POWER(1.004867,AV7))))</f>
        <v>0</v>
      </c>
      <c r="AY7" s="73">
        <f>AL7+AX7</f>
        <v>0</v>
      </c>
      <c r="AZ7" s="74">
        <v>100</v>
      </c>
      <c r="BA7" s="40">
        <f>'[2]IPC Y SMMLV'!$C$4*AZ7</f>
        <v>116000000</v>
      </c>
      <c r="BB7" s="74"/>
      <c r="BC7" s="73"/>
      <c r="BD7" s="73">
        <f>U7+AY7+BA7+BC7</f>
        <v>117200000</v>
      </c>
      <c r="BE7" s="37"/>
      <c r="BF7" s="75"/>
    </row>
    <row r="8" spans="1:58" s="33" customFormat="1" ht="40.5">
      <c r="A8" s="177"/>
      <c r="B8" s="35" t="s">
        <v>92</v>
      </c>
      <c r="C8" s="36" t="s">
        <v>82</v>
      </c>
      <c r="D8" s="37">
        <v>21</v>
      </c>
      <c r="E8" s="37">
        <v>2</v>
      </c>
      <c r="F8" s="37">
        <v>1999</v>
      </c>
      <c r="G8" s="43"/>
      <c r="H8" s="38" t="s">
        <v>89</v>
      </c>
      <c r="I8" s="37" t="s">
        <v>46</v>
      </c>
      <c r="J8" s="39">
        <v>42977655</v>
      </c>
      <c r="K8" s="37" t="s">
        <v>87</v>
      </c>
      <c r="L8" s="37"/>
      <c r="M8" s="37"/>
      <c r="N8" s="37"/>
      <c r="O8" s="37"/>
      <c r="P8" s="43" t="s">
        <v>188</v>
      </c>
      <c r="Q8" s="61"/>
      <c r="R8" s="49">
        <v>37.86</v>
      </c>
      <c r="S8" s="49">
        <v>130.4</v>
      </c>
      <c r="T8" s="40">
        <v>0</v>
      </c>
      <c r="U8" s="40">
        <f>+T8</f>
        <v>0</v>
      </c>
      <c r="V8" s="40">
        <v>0</v>
      </c>
      <c r="W8" s="40">
        <f>((V8*S8)/R8)</f>
        <v>0</v>
      </c>
      <c r="X8" s="40">
        <v>0</v>
      </c>
      <c r="Y8" s="40">
        <f>X8*25%</f>
        <v>0</v>
      </c>
      <c r="Z8" s="40">
        <f>(X8+Y8)*25%</f>
        <v>0</v>
      </c>
      <c r="AA8" s="40">
        <f>(X8+Y8-Z8)/2/4</f>
        <v>0</v>
      </c>
      <c r="AB8" s="40">
        <v>0</v>
      </c>
      <c r="AC8" s="40">
        <v>0</v>
      </c>
      <c r="AD8" s="40">
        <v>0</v>
      </c>
      <c r="AE8" s="40">
        <v>0</v>
      </c>
      <c r="AF8" s="40">
        <v>0</v>
      </c>
      <c r="AG8" s="40">
        <v>0</v>
      </c>
      <c r="AH8" s="40">
        <f t="shared" si="0"/>
        <v>0</v>
      </c>
      <c r="AI8" s="40">
        <f t="shared" si="0"/>
        <v>0</v>
      </c>
      <c r="AJ8" s="40">
        <f t="shared" si="0"/>
        <v>0</v>
      </c>
      <c r="AK8" s="40">
        <f>((AH8*1)+(AI8*30)+(AJ8*360))/30</f>
        <v>0</v>
      </c>
      <c r="AL8" s="40">
        <f>AA8*((POWER(1.004867,AK8)-1)/0.004867)</f>
        <v>0</v>
      </c>
      <c r="AM8" s="37">
        <v>0</v>
      </c>
      <c r="AN8" s="37">
        <v>0</v>
      </c>
      <c r="AO8" s="37">
        <v>0</v>
      </c>
      <c r="AP8" s="37">
        <v>0</v>
      </c>
      <c r="AQ8" s="37">
        <v>0</v>
      </c>
      <c r="AR8" s="37">
        <v>0</v>
      </c>
      <c r="AS8" s="37">
        <v>0</v>
      </c>
      <c r="AT8" s="37">
        <v>0</v>
      </c>
      <c r="AU8" s="37">
        <v>0</v>
      </c>
      <c r="AV8" s="41">
        <f>((AS8*1)+(AT8*30)+(AU8*360))/30</f>
        <v>0</v>
      </c>
      <c r="AW8" s="42">
        <f>+AK8+AV8</f>
        <v>0</v>
      </c>
      <c r="AX8" s="73">
        <f>AA8*((POWER(1.004867,AV8)-1))/(0.004867*((POWER(1.004867,AV8))))</f>
        <v>0</v>
      </c>
      <c r="AY8" s="73">
        <f>AL8+AX8</f>
        <v>0</v>
      </c>
      <c r="AZ8" s="74">
        <v>100</v>
      </c>
      <c r="BA8" s="40">
        <f>'[2]IPC Y SMMLV'!$C$4*AZ8</f>
        <v>116000000</v>
      </c>
      <c r="BB8" s="74"/>
      <c r="BC8" s="73">
        <f>'[1]IPC Y SMMLV'!$C$4*BB8</f>
        <v>0</v>
      </c>
      <c r="BD8" s="73">
        <f>U8+AY8+BA8+BC8</f>
        <v>116000000</v>
      </c>
      <c r="BE8" s="37"/>
      <c r="BF8" s="75"/>
    </row>
    <row r="9" spans="1:58" s="33" customFormat="1" ht="38.25" customHeight="1" thickBot="1">
      <c r="A9" s="178"/>
      <c r="B9" s="66" t="s">
        <v>92</v>
      </c>
      <c r="C9" s="72" t="s">
        <v>82</v>
      </c>
      <c r="D9" s="68">
        <v>21</v>
      </c>
      <c r="E9" s="68">
        <v>2</v>
      </c>
      <c r="F9" s="68">
        <v>1999</v>
      </c>
      <c r="G9" s="70"/>
      <c r="H9" s="67" t="s">
        <v>90</v>
      </c>
      <c r="I9" s="68" t="s">
        <v>46</v>
      </c>
      <c r="J9" s="69">
        <v>1128483149</v>
      </c>
      <c r="K9" s="68" t="s">
        <v>74</v>
      </c>
      <c r="L9" s="76"/>
      <c r="M9" s="68"/>
      <c r="N9" s="68"/>
      <c r="O9" s="68"/>
      <c r="P9" s="51"/>
      <c r="Q9" s="51"/>
      <c r="R9" s="52">
        <v>37.86</v>
      </c>
      <c r="S9" s="52">
        <v>130.4</v>
      </c>
      <c r="T9" s="68"/>
      <c r="U9" s="71"/>
      <c r="V9" s="71">
        <v>236460</v>
      </c>
      <c r="W9" s="46">
        <f>((V9*S9)/R9)</f>
        <v>814431.6957210776</v>
      </c>
      <c r="X9" s="46">
        <v>1160000</v>
      </c>
      <c r="Y9" s="46">
        <f>X9*25%</f>
        <v>290000</v>
      </c>
      <c r="Z9" s="46">
        <f>(X9+Y9)*25%</f>
        <v>362500</v>
      </c>
      <c r="AA9" s="46">
        <f>(X9+Y9-Z9)</f>
        <v>1087500</v>
      </c>
      <c r="AB9" s="46">
        <f>D9</f>
        <v>21</v>
      </c>
      <c r="AC9" s="46">
        <f>E9</f>
        <v>2</v>
      </c>
      <c r="AD9" s="46">
        <f>F9</f>
        <v>1999</v>
      </c>
      <c r="AE9" s="46">
        <v>3</v>
      </c>
      <c r="AF9" s="46">
        <v>2</v>
      </c>
      <c r="AG9" s="46">
        <v>2011</v>
      </c>
      <c r="AH9" s="46">
        <f t="shared" si="0"/>
        <v>-18</v>
      </c>
      <c r="AI9" s="46">
        <f t="shared" si="0"/>
        <v>0</v>
      </c>
      <c r="AJ9" s="46">
        <f t="shared" si="0"/>
        <v>12</v>
      </c>
      <c r="AK9" s="46">
        <f>((AH9*1)+(AI9*30)+(AJ9*360))/30</f>
        <v>143.4</v>
      </c>
      <c r="AL9" s="46">
        <f>AA9*((POWER(1.004867,AK9)-1)/0.004867)</f>
        <v>224825587.12563038</v>
      </c>
      <c r="AM9" s="44">
        <v>0</v>
      </c>
      <c r="AN9" s="44">
        <v>0</v>
      </c>
      <c r="AO9" s="44">
        <v>0</v>
      </c>
      <c r="AP9" s="44">
        <v>0</v>
      </c>
      <c r="AQ9" s="44">
        <v>0</v>
      </c>
      <c r="AR9" s="44">
        <v>0</v>
      </c>
      <c r="AS9" s="44">
        <v>0</v>
      </c>
      <c r="AT9" s="44">
        <v>0</v>
      </c>
      <c r="AU9" s="44">
        <v>0</v>
      </c>
      <c r="AV9" s="45">
        <f>((AS9*1)+(AT9*30)+(AU9*360))/30</f>
        <v>0</v>
      </c>
      <c r="AW9" s="50">
        <f>+AK9+AV9</f>
        <v>143.4</v>
      </c>
      <c r="AX9" s="46">
        <f>AA9*((POWER(1.004867,AV9)-1))/(0.004867*((POWER(1.004867,AV9))))</f>
        <v>0</v>
      </c>
      <c r="AY9" s="46">
        <f>AL9+AX9</f>
        <v>224825587.12563038</v>
      </c>
      <c r="AZ9" s="47">
        <v>100</v>
      </c>
      <c r="BA9" s="46">
        <f>'[2]IPC Y SMMLV'!$C$4*AZ9</f>
        <v>116000000</v>
      </c>
      <c r="BB9" s="47"/>
      <c r="BC9" s="46">
        <f>'[1]IPC Y SMMLV'!$C$4*BB9</f>
        <v>0</v>
      </c>
      <c r="BD9" s="46">
        <f>U9+AY9+BA9+BC9</f>
        <v>340825587.1256304</v>
      </c>
      <c r="BE9" s="44"/>
      <c r="BF9" s="48">
        <f>SUM(BD5:BD9)</f>
        <v>574025587.1256304</v>
      </c>
    </row>
    <row r="10" spans="1:58" s="124" customFormat="1" ht="38.25" customHeight="1">
      <c r="A10" s="179">
        <v>2</v>
      </c>
      <c r="B10" s="79" t="s">
        <v>92</v>
      </c>
      <c r="C10" s="80" t="s">
        <v>45</v>
      </c>
      <c r="D10" s="81">
        <v>8</v>
      </c>
      <c r="E10" s="81">
        <v>8</v>
      </c>
      <c r="F10" s="81">
        <v>2002</v>
      </c>
      <c r="G10" s="82" t="s">
        <v>94</v>
      </c>
      <c r="H10" s="83"/>
      <c r="I10" s="81" t="s">
        <v>85</v>
      </c>
      <c r="J10" s="84" t="s">
        <v>95</v>
      </c>
      <c r="K10" s="81"/>
      <c r="L10" s="85"/>
      <c r="M10" s="85"/>
      <c r="N10" s="85"/>
      <c r="O10" s="85"/>
      <c r="P10" s="85"/>
      <c r="Q10" s="85"/>
      <c r="R10" s="85"/>
      <c r="S10" s="85"/>
      <c r="T10" s="85"/>
      <c r="U10" s="86"/>
      <c r="V10" s="86"/>
      <c r="W10" s="86"/>
      <c r="X10" s="86"/>
      <c r="Y10" s="86"/>
      <c r="Z10" s="86"/>
      <c r="AA10" s="86"/>
      <c r="AB10" s="85"/>
      <c r="AC10" s="85"/>
      <c r="AD10" s="85"/>
      <c r="AE10" s="85"/>
      <c r="AF10" s="85"/>
      <c r="AG10" s="85"/>
      <c r="AH10" s="85"/>
      <c r="AI10" s="85"/>
      <c r="AJ10" s="85"/>
      <c r="AK10" s="85"/>
      <c r="AL10" s="86"/>
      <c r="AM10" s="85"/>
      <c r="AN10" s="85"/>
      <c r="AO10" s="85"/>
      <c r="AP10" s="85"/>
      <c r="AQ10" s="85"/>
      <c r="AR10" s="85"/>
      <c r="AS10" s="85"/>
      <c r="AT10" s="85"/>
      <c r="AU10" s="85"/>
      <c r="AV10" s="85"/>
      <c r="AW10" s="87"/>
      <c r="AX10" s="86"/>
      <c r="AY10" s="86"/>
      <c r="AZ10" s="85"/>
      <c r="BA10" s="86"/>
      <c r="BB10" s="85"/>
      <c r="BC10" s="85"/>
      <c r="BD10" s="86"/>
      <c r="BE10" s="85"/>
      <c r="BF10" s="85"/>
    </row>
    <row r="11" spans="1:58" s="125" customFormat="1" ht="64.5" thickBot="1">
      <c r="A11" s="181"/>
      <c r="B11" s="102" t="s">
        <v>92</v>
      </c>
      <c r="C11" s="103" t="s">
        <v>45</v>
      </c>
      <c r="D11" s="104">
        <v>8</v>
      </c>
      <c r="E11" s="104">
        <v>8</v>
      </c>
      <c r="F11" s="104">
        <v>2002</v>
      </c>
      <c r="G11" s="105"/>
      <c r="H11" s="106" t="s">
        <v>93</v>
      </c>
      <c r="I11" s="104" t="s">
        <v>46</v>
      </c>
      <c r="J11" s="107">
        <v>43509657</v>
      </c>
      <c r="K11" s="104" t="s">
        <v>48</v>
      </c>
      <c r="L11" s="108"/>
      <c r="M11" s="104"/>
      <c r="N11" s="104"/>
      <c r="O11" s="104"/>
      <c r="P11" s="109" t="s">
        <v>187</v>
      </c>
      <c r="Q11" s="109"/>
      <c r="R11" s="110">
        <v>48.87</v>
      </c>
      <c r="S11" s="110">
        <v>130.4</v>
      </c>
      <c r="T11" s="111">
        <v>1200000</v>
      </c>
      <c r="U11" s="111">
        <v>1200000</v>
      </c>
      <c r="V11" s="111">
        <v>0</v>
      </c>
      <c r="W11" s="112">
        <f>((V11*S11)/R11)</f>
        <v>0</v>
      </c>
      <c r="X11" s="112">
        <v>0</v>
      </c>
      <c r="Y11" s="112">
        <f>X11*25%</f>
        <v>0</v>
      </c>
      <c r="Z11" s="112">
        <f>(X11+Y11)*25%</f>
        <v>0</v>
      </c>
      <c r="AA11" s="112">
        <f>(X11+Y11-Z11)</f>
        <v>0</v>
      </c>
      <c r="AB11" s="112">
        <v>0</v>
      </c>
      <c r="AC11" s="112">
        <v>0</v>
      </c>
      <c r="AD11" s="112">
        <v>0</v>
      </c>
      <c r="AE11" s="112">
        <v>0</v>
      </c>
      <c r="AF11" s="112">
        <v>0</v>
      </c>
      <c r="AG11" s="112">
        <v>0</v>
      </c>
      <c r="AH11" s="112">
        <f>AE11-AB11</f>
        <v>0</v>
      </c>
      <c r="AI11" s="112">
        <f>AF11-AC11</f>
        <v>0</v>
      </c>
      <c r="AJ11" s="112">
        <f>AG11-AD11</f>
        <v>0</v>
      </c>
      <c r="AK11" s="112">
        <f>((AH11*1)+(AI11*30)+(AJ11*360))/30</f>
        <v>0</v>
      </c>
      <c r="AL11" s="112">
        <f>AA11*((POWER(1.004867,AK11)-1)/0.004867)</f>
        <v>0</v>
      </c>
      <c r="AM11" s="113">
        <v>0</v>
      </c>
      <c r="AN11" s="113">
        <v>0</v>
      </c>
      <c r="AO11" s="113">
        <v>0</v>
      </c>
      <c r="AP11" s="113">
        <v>0</v>
      </c>
      <c r="AQ11" s="113">
        <v>0</v>
      </c>
      <c r="AR11" s="113">
        <v>0</v>
      </c>
      <c r="AS11" s="113">
        <v>0</v>
      </c>
      <c r="AT11" s="113">
        <v>0</v>
      </c>
      <c r="AU11" s="113">
        <v>0</v>
      </c>
      <c r="AV11" s="114">
        <f>((AS11*1)+(AT11*30)+(AU11*360))/30</f>
        <v>0</v>
      </c>
      <c r="AW11" s="115">
        <f>+AK11+AV11</f>
        <v>0</v>
      </c>
      <c r="AX11" s="112">
        <f>AA11*((POWER(1.004867,AV11)-1))/(0.004867*((POWER(1.004867,AV11))))</f>
        <v>0</v>
      </c>
      <c r="AY11" s="112">
        <f>AL11+AX11</f>
        <v>0</v>
      </c>
      <c r="AZ11" s="116">
        <v>100</v>
      </c>
      <c r="BA11" s="112">
        <f>'[2]IPC Y SMMLV'!$C$4*AZ11</f>
        <v>116000000</v>
      </c>
      <c r="BB11" s="116"/>
      <c r="BC11" s="112">
        <f>'[1]IPC Y SMMLV'!$C$4*BB11</f>
        <v>0</v>
      </c>
      <c r="BD11" s="112">
        <f>U11+AY11+BA11+BC11</f>
        <v>117200000</v>
      </c>
      <c r="BE11" s="113"/>
      <c r="BF11" s="117">
        <f>SUM(BD10:BD11)</f>
        <v>117200000</v>
      </c>
    </row>
    <row r="12" spans="7:58" ht="12.75" hidden="1">
      <c r="G12" s="62">
        <v>3</v>
      </c>
      <c r="H12" s="62">
        <v>3</v>
      </c>
      <c r="BD12" s="167">
        <f>SUM(BD5:BD11)</f>
        <v>691225587.1256304</v>
      </c>
      <c r="BF12" s="167">
        <f>SUM(BF5:BF11)</f>
        <v>691225587.1256304</v>
      </c>
    </row>
    <row r="13" ht="12.75" hidden="1"/>
    <row r="14" ht="12.75" hidden="1"/>
  </sheetData>
  <sheetProtection password="898B" sheet="1"/>
  <autoFilter ref="A3:BF4"/>
  <mergeCells count="10">
    <mergeCell ref="BB2:BC2"/>
    <mergeCell ref="A4:BF4"/>
    <mergeCell ref="A5:A9"/>
    <mergeCell ref="A10:A11"/>
    <mergeCell ref="A2:O2"/>
    <mergeCell ref="R2:S2"/>
    <mergeCell ref="T2:U2"/>
    <mergeCell ref="V2:AA2"/>
    <mergeCell ref="AB2:AY2"/>
    <mergeCell ref="AZ2:BA2"/>
  </mergeCells>
  <printOptions/>
  <pageMargins left="0.7" right="0.7" top="0.75" bottom="0.75" header="0.3" footer="0.3"/>
  <pageSetup horizontalDpi="600" verticalDpi="600" orientation="portrait" r:id="rId3"/>
  <legacyDrawing r:id="rId2"/>
</worksheet>
</file>

<file path=xl/worksheets/sheet3.xml><?xml version="1.0" encoding="utf-8"?>
<worksheet xmlns="http://schemas.openxmlformats.org/spreadsheetml/2006/main" xmlns:r="http://schemas.openxmlformats.org/officeDocument/2006/relationships">
  <dimension ref="A1:BF27"/>
  <sheetViews>
    <sheetView zoomScalePageLayoutView="0" workbookViewId="0" topLeftCell="A1">
      <pane xSplit="2" ySplit="4" topLeftCell="C12" activePane="bottomRight" state="frozen"/>
      <selection pane="topLeft" activeCell="A1" sqref="A1"/>
      <selection pane="topRight" activeCell="C1" sqref="C1"/>
      <selection pane="bottomLeft" activeCell="A5" sqref="A5"/>
      <selection pane="bottomRight" activeCell="G19" sqref="G19"/>
    </sheetView>
  </sheetViews>
  <sheetFormatPr defaultColWidth="11.421875" defaultRowHeight="15"/>
  <cols>
    <col min="1" max="1" width="12.8515625" style="65" customWidth="1"/>
    <col min="2" max="2" width="39.8515625" style="62" customWidth="1"/>
    <col min="3" max="3" width="29.8515625" style="63" customWidth="1"/>
    <col min="4" max="4" width="15.421875" style="62" customWidth="1"/>
    <col min="5" max="6" width="11.57421875" style="62" customWidth="1"/>
    <col min="7" max="7" width="35.57421875" style="62" customWidth="1"/>
    <col min="8" max="8" width="34.8515625" style="62" customWidth="1"/>
    <col min="9" max="9" width="11.421875" style="62" customWidth="1"/>
    <col min="10" max="10" width="15.57421875" style="62" customWidth="1"/>
    <col min="11" max="11" width="13.421875" style="62" customWidth="1"/>
    <col min="12" max="12" width="13.7109375" style="62" hidden="1" customWidth="1"/>
    <col min="13" max="14" width="12.28125" style="62" hidden="1" customWidth="1"/>
    <col min="15" max="15" width="11.57421875" style="62" hidden="1" customWidth="1"/>
    <col min="16" max="16" width="49.00390625" style="62" customWidth="1"/>
    <col min="17" max="17" width="15.140625" style="62" bestFit="1" customWidth="1"/>
    <col min="18" max="19" width="11.421875" style="62" customWidth="1"/>
    <col min="20" max="20" width="15.8515625" style="62" customWidth="1"/>
    <col min="21" max="21" width="32.7109375" style="62" customWidth="1"/>
    <col min="22" max="22" width="14.140625" style="62" customWidth="1"/>
    <col min="23" max="23" width="15.8515625" style="62" customWidth="1"/>
    <col min="24" max="24" width="13.8515625" style="62" customWidth="1"/>
    <col min="25" max="25" width="11.421875" style="62" customWidth="1"/>
    <col min="26" max="26" width="16.28125" style="62" customWidth="1"/>
    <col min="27" max="27" width="16.57421875" style="62" customWidth="1"/>
    <col min="28" max="33" width="11.421875" style="62" customWidth="1"/>
    <col min="34" max="34" width="13.8515625" style="62" customWidth="1"/>
    <col min="35" max="35" width="17.140625" style="62" customWidth="1"/>
    <col min="36" max="36" width="14.57421875" style="62" bestFit="1" customWidth="1"/>
    <col min="37" max="37" width="11.421875" style="62" customWidth="1"/>
    <col min="38" max="38" width="17.00390625" style="62" bestFit="1" customWidth="1"/>
    <col min="39" max="48" width="11.421875" style="62" customWidth="1"/>
    <col min="49" max="49" width="11.28125" style="64" customWidth="1"/>
    <col min="50" max="50" width="13.8515625" style="62" bestFit="1" customWidth="1"/>
    <col min="51" max="51" width="18.57421875" style="62" bestFit="1" customWidth="1"/>
    <col min="52" max="52" width="11.57421875" style="62" bestFit="1" customWidth="1"/>
    <col min="53" max="53" width="17.8515625" style="62" bestFit="1" customWidth="1"/>
    <col min="54" max="54" width="11.421875" style="62" customWidth="1"/>
    <col min="55" max="55" width="12.7109375" style="62" customWidth="1"/>
    <col min="56" max="56" width="19.8515625" style="62" bestFit="1" customWidth="1"/>
    <col min="57" max="57" width="25.28125" style="62" customWidth="1"/>
    <col min="58" max="58" width="24.57421875" style="62" customWidth="1"/>
    <col min="59" max="16384" width="11.421875" style="62" customWidth="1"/>
  </cols>
  <sheetData>
    <row r="1" spans="1:56" s="14" customFormat="1" ht="36" customHeight="1">
      <c r="A1" s="1"/>
      <c r="B1" s="2"/>
      <c r="C1" s="3"/>
      <c r="D1" s="4"/>
      <c r="E1" s="4"/>
      <c r="F1" s="4"/>
      <c r="G1" s="5"/>
      <c r="H1" s="5"/>
      <c r="I1" s="5"/>
      <c r="J1" s="6"/>
      <c r="K1" s="4"/>
      <c r="L1" s="7"/>
      <c r="M1" s="8"/>
      <c r="N1" s="8"/>
      <c r="O1" s="4"/>
      <c r="P1" s="4"/>
      <c r="Q1" s="4"/>
      <c r="R1" s="9"/>
      <c r="S1" s="9"/>
      <c r="T1" s="10"/>
      <c r="U1" s="10"/>
      <c r="V1" s="10"/>
      <c r="W1" s="10"/>
      <c r="X1" s="10"/>
      <c r="Y1" s="10"/>
      <c r="Z1" s="10"/>
      <c r="AA1" s="10"/>
      <c r="AB1" s="10"/>
      <c r="AC1" s="10"/>
      <c r="AD1" s="10"/>
      <c r="AE1" s="4"/>
      <c r="AF1" s="4"/>
      <c r="AG1" s="4"/>
      <c r="AH1" s="4"/>
      <c r="AI1" s="4"/>
      <c r="AJ1" s="4"/>
      <c r="AK1" s="4"/>
      <c r="AL1" s="11"/>
      <c r="AM1" s="4"/>
      <c r="AN1" s="4"/>
      <c r="AO1" s="4"/>
      <c r="AP1" s="4"/>
      <c r="AQ1" s="4"/>
      <c r="AR1" s="4"/>
      <c r="AS1" s="4"/>
      <c r="AT1" s="4"/>
      <c r="AU1" s="4"/>
      <c r="AV1" s="4"/>
      <c r="AW1" s="12"/>
      <c r="AX1" s="11"/>
      <c r="AY1" s="11"/>
      <c r="AZ1" s="13"/>
      <c r="BA1" s="13"/>
      <c r="BB1" s="13"/>
      <c r="BC1" s="10"/>
      <c r="BD1" s="10"/>
    </row>
    <row r="2" spans="1:58" s="14" customFormat="1" ht="36" customHeight="1">
      <c r="A2" s="174"/>
      <c r="B2" s="174"/>
      <c r="C2" s="174"/>
      <c r="D2" s="174"/>
      <c r="E2" s="174"/>
      <c r="F2" s="174"/>
      <c r="G2" s="174"/>
      <c r="H2" s="174"/>
      <c r="I2" s="174"/>
      <c r="J2" s="174"/>
      <c r="K2" s="174"/>
      <c r="L2" s="174"/>
      <c r="M2" s="174"/>
      <c r="N2" s="174"/>
      <c r="O2" s="174"/>
      <c r="P2" s="120"/>
      <c r="Q2" s="120"/>
      <c r="R2" s="175" t="s">
        <v>0</v>
      </c>
      <c r="S2" s="175"/>
      <c r="T2" s="168" t="s">
        <v>1</v>
      </c>
      <c r="U2" s="168"/>
      <c r="V2" s="173" t="s">
        <v>2</v>
      </c>
      <c r="W2" s="173"/>
      <c r="X2" s="173"/>
      <c r="Y2" s="173"/>
      <c r="Z2" s="173"/>
      <c r="AA2" s="173"/>
      <c r="AB2" s="173" t="s">
        <v>3</v>
      </c>
      <c r="AC2" s="173"/>
      <c r="AD2" s="173"/>
      <c r="AE2" s="173"/>
      <c r="AF2" s="173"/>
      <c r="AG2" s="173"/>
      <c r="AH2" s="173"/>
      <c r="AI2" s="173"/>
      <c r="AJ2" s="173"/>
      <c r="AK2" s="173"/>
      <c r="AL2" s="173"/>
      <c r="AM2" s="173"/>
      <c r="AN2" s="173"/>
      <c r="AO2" s="173"/>
      <c r="AP2" s="173"/>
      <c r="AQ2" s="173"/>
      <c r="AR2" s="173"/>
      <c r="AS2" s="173"/>
      <c r="AT2" s="173"/>
      <c r="AU2" s="173"/>
      <c r="AV2" s="173"/>
      <c r="AW2" s="173"/>
      <c r="AX2" s="173"/>
      <c r="AY2" s="173"/>
      <c r="AZ2" s="172" t="s">
        <v>4</v>
      </c>
      <c r="BA2" s="172"/>
      <c r="BB2" s="168" t="s">
        <v>5</v>
      </c>
      <c r="BC2" s="168"/>
      <c r="BD2" s="119" t="s">
        <v>6</v>
      </c>
      <c r="BE2" s="17" t="s">
        <v>7</v>
      </c>
      <c r="BF2" s="17" t="s">
        <v>8</v>
      </c>
    </row>
    <row r="3" spans="1:58" s="31" customFormat="1" ht="36" customHeight="1" thickBot="1">
      <c r="A3" s="18" t="s">
        <v>9</v>
      </c>
      <c r="B3" s="18" t="s">
        <v>10</v>
      </c>
      <c r="C3" s="19" t="s">
        <v>11</v>
      </c>
      <c r="D3" s="20" t="s">
        <v>12</v>
      </c>
      <c r="E3" s="20" t="s">
        <v>13</v>
      </c>
      <c r="F3" s="20" t="s">
        <v>14</v>
      </c>
      <c r="G3" s="20" t="s">
        <v>15</v>
      </c>
      <c r="H3" s="20" t="s">
        <v>16</v>
      </c>
      <c r="I3" s="20" t="s">
        <v>17</v>
      </c>
      <c r="J3" s="21" t="s">
        <v>18</v>
      </c>
      <c r="K3" s="20" t="s">
        <v>19</v>
      </c>
      <c r="L3" s="22" t="s">
        <v>20</v>
      </c>
      <c r="M3" s="23" t="s">
        <v>21</v>
      </c>
      <c r="N3" s="23" t="s">
        <v>22</v>
      </c>
      <c r="O3" s="20" t="s">
        <v>23</v>
      </c>
      <c r="P3" s="20" t="s">
        <v>24</v>
      </c>
      <c r="Q3" s="20" t="s">
        <v>25</v>
      </c>
      <c r="R3" s="24" t="s">
        <v>26</v>
      </c>
      <c r="S3" s="24" t="s">
        <v>27</v>
      </c>
      <c r="T3" s="25" t="s">
        <v>28</v>
      </c>
      <c r="U3" s="25" t="s">
        <v>29</v>
      </c>
      <c r="V3" s="25" t="s">
        <v>30</v>
      </c>
      <c r="W3" s="25" t="s">
        <v>31</v>
      </c>
      <c r="X3" s="25" t="s">
        <v>49</v>
      </c>
      <c r="Y3" s="25" t="s">
        <v>32</v>
      </c>
      <c r="Z3" s="25" t="s">
        <v>33</v>
      </c>
      <c r="AA3" s="25" t="s">
        <v>34</v>
      </c>
      <c r="AB3" s="26" t="s">
        <v>12</v>
      </c>
      <c r="AC3" s="26" t="s">
        <v>13</v>
      </c>
      <c r="AD3" s="26" t="s">
        <v>14</v>
      </c>
      <c r="AE3" s="27" t="s">
        <v>12</v>
      </c>
      <c r="AF3" s="27" t="s">
        <v>13</v>
      </c>
      <c r="AG3" s="27" t="s">
        <v>14</v>
      </c>
      <c r="AH3" s="26" t="s">
        <v>12</v>
      </c>
      <c r="AI3" s="26" t="s">
        <v>13</v>
      </c>
      <c r="AJ3" s="26" t="s">
        <v>14</v>
      </c>
      <c r="AK3" s="26" t="s">
        <v>35</v>
      </c>
      <c r="AL3" s="26" t="s">
        <v>36</v>
      </c>
      <c r="AM3" s="26" t="s">
        <v>12</v>
      </c>
      <c r="AN3" s="26" t="s">
        <v>13</v>
      </c>
      <c r="AO3" s="26" t="s">
        <v>14</v>
      </c>
      <c r="AP3" s="26" t="s">
        <v>12</v>
      </c>
      <c r="AQ3" s="26" t="s">
        <v>13</v>
      </c>
      <c r="AR3" s="26" t="s">
        <v>14</v>
      </c>
      <c r="AS3" s="26" t="s">
        <v>12</v>
      </c>
      <c r="AT3" s="26" t="s">
        <v>13</v>
      </c>
      <c r="AU3" s="26" t="s">
        <v>14</v>
      </c>
      <c r="AV3" s="26" t="s">
        <v>35</v>
      </c>
      <c r="AW3" s="28"/>
      <c r="AX3" s="26" t="s">
        <v>37</v>
      </c>
      <c r="AY3" s="25" t="s">
        <v>38</v>
      </c>
      <c r="AZ3" s="29" t="s">
        <v>39</v>
      </c>
      <c r="BA3" s="25" t="s">
        <v>40</v>
      </c>
      <c r="BB3" s="30" t="s">
        <v>39</v>
      </c>
      <c r="BC3" s="25" t="s">
        <v>41</v>
      </c>
      <c r="BD3" s="25" t="s">
        <v>42</v>
      </c>
      <c r="BE3" s="26" t="s">
        <v>43</v>
      </c>
      <c r="BF3" s="26" t="s">
        <v>44</v>
      </c>
    </row>
    <row r="4" spans="1:58" s="31" customFormat="1" ht="36" customHeight="1" thickBot="1">
      <c r="A4" s="169" t="s">
        <v>96</v>
      </c>
      <c r="B4" s="170"/>
      <c r="C4" s="170"/>
      <c r="D4" s="170"/>
      <c r="E4" s="170"/>
      <c r="F4" s="170"/>
      <c r="G4" s="170"/>
      <c r="H4" s="170"/>
      <c r="I4" s="170"/>
      <c r="J4" s="170"/>
      <c r="K4" s="170"/>
      <c r="L4" s="170"/>
      <c r="M4" s="170"/>
      <c r="N4" s="170"/>
      <c r="O4" s="170"/>
      <c r="P4" s="170"/>
      <c r="Q4" s="170"/>
      <c r="R4" s="170"/>
      <c r="S4" s="170"/>
      <c r="T4" s="170"/>
      <c r="U4" s="170"/>
      <c r="V4" s="170"/>
      <c r="W4" s="170"/>
      <c r="X4" s="170"/>
      <c r="Y4" s="170"/>
      <c r="Z4" s="170"/>
      <c r="AA4" s="170"/>
      <c r="AB4" s="170"/>
      <c r="AC4" s="170"/>
      <c r="AD4" s="170"/>
      <c r="AE4" s="170"/>
      <c r="AF4" s="170"/>
      <c r="AG4" s="170"/>
      <c r="AH4" s="170"/>
      <c r="AI4" s="170"/>
      <c r="AJ4" s="170"/>
      <c r="AK4" s="170"/>
      <c r="AL4" s="170"/>
      <c r="AM4" s="170"/>
      <c r="AN4" s="170"/>
      <c r="AO4" s="170"/>
      <c r="AP4" s="170"/>
      <c r="AQ4" s="170"/>
      <c r="AR4" s="170"/>
      <c r="AS4" s="170"/>
      <c r="AT4" s="170"/>
      <c r="AU4" s="170"/>
      <c r="AV4" s="170"/>
      <c r="AW4" s="170"/>
      <c r="AX4" s="170"/>
      <c r="AY4" s="170"/>
      <c r="AZ4" s="170"/>
      <c r="BA4" s="170"/>
      <c r="BB4" s="170"/>
      <c r="BC4" s="170"/>
      <c r="BD4" s="170"/>
      <c r="BE4" s="170"/>
      <c r="BF4" s="171"/>
    </row>
    <row r="5" spans="1:58" s="32" customFormat="1" ht="38.25" customHeight="1">
      <c r="A5" s="176">
        <v>1</v>
      </c>
      <c r="B5" s="53" t="s">
        <v>97</v>
      </c>
      <c r="C5" s="54" t="s">
        <v>82</v>
      </c>
      <c r="D5" s="55">
        <v>17</v>
      </c>
      <c r="E5" s="55">
        <v>2</v>
      </c>
      <c r="F5" s="55">
        <v>2000</v>
      </c>
      <c r="G5" s="56" t="s">
        <v>101</v>
      </c>
      <c r="H5" s="60"/>
      <c r="I5" s="55" t="s">
        <v>46</v>
      </c>
      <c r="J5" s="57">
        <v>98595154</v>
      </c>
      <c r="K5" s="55"/>
      <c r="L5" s="58"/>
      <c r="M5" s="58"/>
      <c r="N5" s="58"/>
      <c r="O5" s="58"/>
      <c r="P5" s="58"/>
      <c r="Q5" s="58"/>
      <c r="R5" s="58"/>
      <c r="S5" s="58"/>
      <c r="T5" s="58"/>
      <c r="U5" s="59"/>
      <c r="V5" s="59"/>
      <c r="W5" s="59"/>
      <c r="X5" s="59"/>
      <c r="Y5" s="59"/>
      <c r="Z5" s="59"/>
      <c r="AA5" s="59"/>
      <c r="AB5" s="58"/>
      <c r="AC5" s="58"/>
      <c r="AD5" s="58"/>
      <c r="AE5" s="58"/>
      <c r="AF5" s="58"/>
      <c r="AG5" s="58"/>
      <c r="AH5" s="58"/>
      <c r="AI5" s="58"/>
      <c r="AJ5" s="58"/>
      <c r="AK5" s="58"/>
      <c r="AL5" s="59"/>
      <c r="AM5" s="58"/>
      <c r="AN5" s="58"/>
      <c r="AO5" s="58"/>
      <c r="AP5" s="58"/>
      <c r="AQ5" s="58"/>
      <c r="AR5" s="58"/>
      <c r="AS5" s="58"/>
      <c r="AT5" s="58"/>
      <c r="AU5" s="58"/>
      <c r="AV5" s="58"/>
      <c r="AW5" s="34"/>
      <c r="AX5" s="59"/>
      <c r="AY5" s="59"/>
      <c r="AZ5" s="58"/>
      <c r="BA5" s="59"/>
      <c r="BB5" s="58"/>
      <c r="BC5" s="58"/>
      <c r="BD5" s="59"/>
      <c r="BE5" s="58"/>
      <c r="BF5" s="58"/>
    </row>
    <row r="6" spans="1:58" s="33" customFormat="1" ht="40.5">
      <c r="A6" s="177"/>
      <c r="B6" s="35" t="s">
        <v>97</v>
      </c>
      <c r="C6" s="36" t="s">
        <v>82</v>
      </c>
      <c r="D6" s="37">
        <v>17</v>
      </c>
      <c r="E6" s="37">
        <v>2</v>
      </c>
      <c r="F6" s="37">
        <v>2000</v>
      </c>
      <c r="G6" s="43"/>
      <c r="H6" s="38" t="s">
        <v>98</v>
      </c>
      <c r="I6" s="37" t="s">
        <v>46</v>
      </c>
      <c r="J6" s="39">
        <v>98762241</v>
      </c>
      <c r="K6" s="37" t="s">
        <v>47</v>
      </c>
      <c r="L6" s="37"/>
      <c r="M6" s="37"/>
      <c r="N6" s="37"/>
      <c r="O6" s="37"/>
      <c r="P6" s="43" t="s">
        <v>182</v>
      </c>
      <c r="Q6" s="61"/>
      <c r="R6" s="49">
        <v>41.23</v>
      </c>
      <c r="S6" s="49">
        <v>130.4</v>
      </c>
      <c r="T6" s="40">
        <v>0</v>
      </c>
      <c r="U6" s="40">
        <f>((T6*S6)/R6)</f>
        <v>0</v>
      </c>
      <c r="V6" s="40">
        <v>0</v>
      </c>
      <c r="W6" s="40">
        <f>((V6*S6)/R6)</f>
        <v>0</v>
      </c>
      <c r="X6" s="40">
        <v>0</v>
      </c>
      <c r="Y6" s="40">
        <f>X6*25%</f>
        <v>0</v>
      </c>
      <c r="Z6" s="40">
        <f>(X6+Y6)*25%</f>
        <v>0</v>
      </c>
      <c r="AA6" s="40">
        <f>(X6+Y6-Z6)/2/4</f>
        <v>0</v>
      </c>
      <c r="AB6" s="40">
        <v>0</v>
      </c>
      <c r="AC6" s="40">
        <v>0</v>
      </c>
      <c r="AD6" s="40">
        <v>0</v>
      </c>
      <c r="AE6" s="40">
        <v>0</v>
      </c>
      <c r="AF6" s="40">
        <v>0</v>
      </c>
      <c r="AG6" s="40">
        <v>0</v>
      </c>
      <c r="AH6" s="40">
        <f>AE6-AB6</f>
        <v>0</v>
      </c>
      <c r="AI6" s="40">
        <f>AF6-AC6</f>
        <v>0</v>
      </c>
      <c r="AJ6" s="40">
        <f>AG6-AD6</f>
        <v>0</v>
      </c>
      <c r="AK6" s="40">
        <f>((AH6*1)+(AI6*30)+(AJ6*360))/30</f>
        <v>0</v>
      </c>
      <c r="AL6" s="40">
        <f>AA6*((POWER(1.004867,AK6)-1)/0.004867)</f>
        <v>0</v>
      </c>
      <c r="AM6" s="37">
        <v>0</v>
      </c>
      <c r="AN6" s="37">
        <v>0</v>
      </c>
      <c r="AO6" s="37">
        <v>0</v>
      </c>
      <c r="AP6" s="37">
        <v>0</v>
      </c>
      <c r="AQ6" s="37">
        <v>0</v>
      </c>
      <c r="AR6" s="37">
        <v>0</v>
      </c>
      <c r="AS6" s="37">
        <v>0</v>
      </c>
      <c r="AT6" s="37">
        <v>0</v>
      </c>
      <c r="AU6" s="37">
        <v>0</v>
      </c>
      <c r="AV6" s="41">
        <f>((AS6*1)+(AT6*30)+(AU6*360))/30</f>
        <v>0</v>
      </c>
      <c r="AW6" s="42">
        <f>+AK6+AV6</f>
        <v>0</v>
      </c>
      <c r="AX6" s="73">
        <f>AA6*((POWER(1.004867,AV6)-1))/(0.004867*((POWER(1.004867,AV6))))</f>
        <v>0</v>
      </c>
      <c r="AY6" s="73">
        <f>AL6+AX6</f>
        <v>0</v>
      </c>
      <c r="AZ6" s="74">
        <v>0</v>
      </c>
      <c r="BA6" s="40">
        <f>'[2]IPC Y SMMLV'!$C$4*AZ6</f>
        <v>0</v>
      </c>
      <c r="BB6" s="74"/>
      <c r="BC6" s="73">
        <f>'[1]IPC Y SMMLV'!$C$4*BB6</f>
        <v>0</v>
      </c>
      <c r="BD6" s="73">
        <f>U6+AY6+BA6+BC6</f>
        <v>0</v>
      </c>
      <c r="BE6" s="37"/>
      <c r="BF6" s="75"/>
    </row>
    <row r="7" spans="1:58" s="33" customFormat="1" ht="38.25" customHeight="1">
      <c r="A7" s="177"/>
      <c r="B7" s="35" t="s">
        <v>97</v>
      </c>
      <c r="C7" s="36" t="s">
        <v>82</v>
      </c>
      <c r="D7" s="37">
        <v>17</v>
      </c>
      <c r="E7" s="37">
        <v>2</v>
      </c>
      <c r="F7" s="37">
        <v>2000</v>
      </c>
      <c r="G7" s="43"/>
      <c r="H7" s="38" t="s">
        <v>99</v>
      </c>
      <c r="I7" s="37" t="s">
        <v>46</v>
      </c>
      <c r="J7" s="39">
        <v>43817001</v>
      </c>
      <c r="K7" s="37" t="s">
        <v>47</v>
      </c>
      <c r="L7" s="37"/>
      <c r="M7" s="37"/>
      <c r="N7" s="37"/>
      <c r="O7" s="37"/>
      <c r="P7" s="43" t="s">
        <v>100</v>
      </c>
      <c r="Q7" s="61"/>
      <c r="R7" s="49">
        <v>41.23</v>
      </c>
      <c r="S7" s="49">
        <v>130.4</v>
      </c>
      <c r="T7" s="40">
        <v>1200000</v>
      </c>
      <c r="U7" s="40">
        <v>1200000</v>
      </c>
      <c r="V7" s="40">
        <v>0</v>
      </c>
      <c r="W7" s="40">
        <f>((V7*S7)/R7)</f>
        <v>0</v>
      </c>
      <c r="X7" s="40">
        <v>0</v>
      </c>
      <c r="Y7" s="40">
        <f>X7*25%</f>
        <v>0</v>
      </c>
      <c r="Z7" s="40">
        <f>(X7+Y7)*25%</f>
        <v>0</v>
      </c>
      <c r="AA7" s="40">
        <f>(X7+Y7-Z7)/2/4</f>
        <v>0</v>
      </c>
      <c r="AB7" s="40">
        <v>0</v>
      </c>
      <c r="AC7" s="40">
        <v>0</v>
      </c>
      <c r="AD7" s="40">
        <v>0</v>
      </c>
      <c r="AE7" s="40">
        <v>0</v>
      </c>
      <c r="AF7" s="40">
        <v>0</v>
      </c>
      <c r="AG7" s="40">
        <v>0</v>
      </c>
      <c r="AH7" s="40">
        <f aca="true" t="shared" si="0" ref="AH7:AJ8">AE7-AB7</f>
        <v>0</v>
      </c>
      <c r="AI7" s="40">
        <f t="shared" si="0"/>
        <v>0</v>
      </c>
      <c r="AJ7" s="40">
        <f t="shared" si="0"/>
        <v>0</v>
      </c>
      <c r="AK7" s="40">
        <f>((AH7*1)+(AI7*30)+(AJ7*360))/30</f>
        <v>0</v>
      </c>
      <c r="AL7" s="40">
        <f>AA7*((POWER(1.004867,AK7)-1)/0.004867)</f>
        <v>0</v>
      </c>
      <c r="AM7" s="37">
        <v>0</v>
      </c>
      <c r="AN7" s="37">
        <v>0</v>
      </c>
      <c r="AO7" s="37">
        <v>0</v>
      </c>
      <c r="AP7" s="37">
        <v>0</v>
      </c>
      <c r="AQ7" s="37">
        <v>0</v>
      </c>
      <c r="AR7" s="37">
        <v>0</v>
      </c>
      <c r="AS7" s="37">
        <v>0</v>
      </c>
      <c r="AT7" s="37">
        <v>0</v>
      </c>
      <c r="AU7" s="37">
        <v>0</v>
      </c>
      <c r="AV7" s="41">
        <f>((AS7*1)+(AT7*30)+(AU7*360))/30</f>
        <v>0</v>
      </c>
      <c r="AW7" s="42">
        <f>+AK7+AV7</f>
        <v>0</v>
      </c>
      <c r="AX7" s="73">
        <f>AA7*((POWER(1.004867,AV7)-1))/(0.004867*((POWER(1.004867,AV7))))</f>
        <v>0</v>
      </c>
      <c r="AY7" s="73">
        <f>AL7+AX7</f>
        <v>0</v>
      </c>
      <c r="AZ7" s="74">
        <v>50</v>
      </c>
      <c r="BA7" s="40">
        <f>'[2]IPC Y SMMLV'!$C$4*AZ7</f>
        <v>58000000</v>
      </c>
      <c r="BB7" s="74"/>
      <c r="BC7" s="73">
        <f>'[1]IPC Y SMMLV'!$C$4*BB7</f>
        <v>0</v>
      </c>
      <c r="BD7" s="73">
        <f>U7+AY7+BA7+BC7</f>
        <v>59200000</v>
      </c>
      <c r="BE7" s="37"/>
      <c r="BF7" s="75"/>
    </row>
    <row r="8" spans="1:58" s="33" customFormat="1" ht="38.25" customHeight="1" thickBot="1">
      <c r="A8" s="178"/>
      <c r="B8" s="66" t="s">
        <v>97</v>
      </c>
      <c r="C8" s="72" t="s">
        <v>82</v>
      </c>
      <c r="D8" s="68">
        <v>17</v>
      </c>
      <c r="E8" s="68">
        <v>2</v>
      </c>
      <c r="F8" s="68">
        <v>2000</v>
      </c>
      <c r="G8" s="70"/>
      <c r="H8" s="67" t="s">
        <v>173</v>
      </c>
      <c r="I8" s="68" t="s">
        <v>46</v>
      </c>
      <c r="J8" s="69">
        <v>15250488</v>
      </c>
      <c r="K8" s="68" t="s">
        <v>86</v>
      </c>
      <c r="L8" s="76"/>
      <c r="M8" s="68"/>
      <c r="N8" s="68"/>
      <c r="O8" s="68"/>
      <c r="P8" s="51" t="s">
        <v>174</v>
      </c>
      <c r="Q8" s="51"/>
      <c r="R8" s="52">
        <v>41.23</v>
      </c>
      <c r="S8" s="52">
        <v>130.4</v>
      </c>
      <c r="T8" s="71">
        <v>0</v>
      </c>
      <c r="U8" s="71">
        <v>0</v>
      </c>
      <c r="V8" s="71">
        <v>0</v>
      </c>
      <c r="W8" s="46">
        <f>((V8*S8)/R8)</f>
        <v>0</v>
      </c>
      <c r="X8" s="46">
        <v>0</v>
      </c>
      <c r="Y8" s="46">
        <f>X8*25%</f>
        <v>0</v>
      </c>
      <c r="Z8" s="46">
        <f>(X8+Y8)*25%</f>
        <v>0</v>
      </c>
      <c r="AA8" s="46">
        <f>(X8+Y8-Z8)</f>
        <v>0</v>
      </c>
      <c r="AB8" s="46">
        <v>0</v>
      </c>
      <c r="AC8" s="46">
        <v>0</v>
      </c>
      <c r="AD8" s="46">
        <v>0</v>
      </c>
      <c r="AE8" s="46">
        <v>0</v>
      </c>
      <c r="AF8" s="46">
        <v>0</v>
      </c>
      <c r="AG8" s="46">
        <v>0</v>
      </c>
      <c r="AH8" s="46">
        <f t="shared" si="0"/>
        <v>0</v>
      </c>
      <c r="AI8" s="46">
        <f t="shared" si="0"/>
        <v>0</v>
      </c>
      <c r="AJ8" s="46">
        <f t="shared" si="0"/>
        <v>0</v>
      </c>
      <c r="AK8" s="46">
        <f>((AH8*1)+(AI8*30)+(AJ8*360))/30</f>
        <v>0</v>
      </c>
      <c r="AL8" s="46">
        <f>AA8*((POWER(1.004867,AK8)-1)/0.004867)</f>
        <v>0</v>
      </c>
      <c r="AM8" s="44">
        <v>0</v>
      </c>
      <c r="AN8" s="44">
        <v>0</v>
      </c>
      <c r="AO8" s="44">
        <v>0</v>
      </c>
      <c r="AP8" s="44">
        <v>0</v>
      </c>
      <c r="AQ8" s="44">
        <v>0</v>
      </c>
      <c r="AR8" s="44">
        <v>0</v>
      </c>
      <c r="AS8" s="44">
        <v>0</v>
      </c>
      <c r="AT8" s="44">
        <v>0</v>
      </c>
      <c r="AU8" s="44">
        <v>0</v>
      </c>
      <c r="AV8" s="45">
        <f>((AS8*1)+(AT8*30)+(AU8*360))/30</f>
        <v>0</v>
      </c>
      <c r="AW8" s="50">
        <f>+AK8+AV8</f>
        <v>0</v>
      </c>
      <c r="AX8" s="46">
        <f>AA8*((POWER(1.004867,AV8)-1))/(0.004867*((POWER(1.004867,AV8))))</f>
        <v>0</v>
      </c>
      <c r="AY8" s="46">
        <f>AL8+AX8</f>
        <v>0</v>
      </c>
      <c r="AZ8" s="47">
        <v>100</v>
      </c>
      <c r="BA8" s="46">
        <f>'[2]IPC Y SMMLV'!$C$4*AZ8</f>
        <v>116000000</v>
      </c>
      <c r="BB8" s="47"/>
      <c r="BC8" s="46">
        <f>'[1]IPC Y SMMLV'!$C$4*BB8</f>
        <v>0</v>
      </c>
      <c r="BD8" s="46">
        <f>U8+AY8+BA8+BC8</f>
        <v>116000000</v>
      </c>
      <c r="BE8" s="44"/>
      <c r="BF8" s="48">
        <f>SUM(BD5:BD8)</f>
        <v>175200000</v>
      </c>
    </row>
    <row r="9" spans="1:58" s="124" customFormat="1" ht="38.25" customHeight="1">
      <c r="A9" s="179">
        <v>2</v>
      </c>
      <c r="B9" s="79" t="s">
        <v>97</v>
      </c>
      <c r="C9" s="80" t="s">
        <v>105</v>
      </c>
      <c r="D9" s="81">
        <v>29</v>
      </c>
      <c r="E9" s="81">
        <v>11</v>
      </c>
      <c r="F9" s="81">
        <v>2002</v>
      </c>
      <c r="G9" s="82" t="s">
        <v>102</v>
      </c>
      <c r="H9" s="83"/>
      <c r="I9" s="81" t="s">
        <v>85</v>
      </c>
      <c r="J9" s="84" t="s">
        <v>103</v>
      </c>
      <c r="K9" s="81"/>
      <c r="L9" s="85"/>
      <c r="M9" s="85"/>
      <c r="N9" s="85"/>
      <c r="O9" s="85"/>
      <c r="P9" s="85"/>
      <c r="Q9" s="85"/>
      <c r="R9" s="85"/>
      <c r="S9" s="85"/>
      <c r="T9" s="85"/>
      <c r="U9" s="86"/>
      <c r="V9" s="86"/>
      <c r="W9" s="86"/>
      <c r="X9" s="86"/>
      <c r="Y9" s="86"/>
      <c r="Z9" s="86"/>
      <c r="AA9" s="86"/>
      <c r="AB9" s="85"/>
      <c r="AC9" s="85"/>
      <c r="AD9" s="85"/>
      <c r="AE9" s="85"/>
      <c r="AF9" s="85"/>
      <c r="AG9" s="85"/>
      <c r="AH9" s="85"/>
      <c r="AI9" s="85"/>
      <c r="AJ9" s="85"/>
      <c r="AK9" s="85"/>
      <c r="AL9" s="86"/>
      <c r="AM9" s="85"/>
      <c r="AN9" s="85"/>
      <c r="AO9" s="85"/>
      <c r="AP9" s="85"/>
      <c r="AQ9" s="85"/>
      <c r="AR9" s="85"/>
      <c r="AS9" s="85"/>
      <c r="AT9" s="85"/>
      <c r="AU9" s="85"/>
      <c r="AV9" s="85"/>
      <c r="AW9" s="87"/>
      <c r="AX9" s="86"/>
      <c r="AY9" s="86"/>
      <c r="AZ9" s="85"/>
      <c r="BA9" s="86"/>
      <c r="BB9" s="85"/>
      <c r="BC9" s="85"/>
      <c r="BD9" s="86"/>
      <c r="BE9" s="85"/>
      <c r="BF9" s="85"/>
    </row>
    <row r="10" spans="1:58" s="125" customFormat="1" ht="38.25" customHeight="1" thickBot="1">
      <c r="A10" s="181"/>
      <c r="B10" s="102" t="s">
        <v>97</v>
      </c>
      <c r="C10" s="103" t="s">
        <v>105</v>
      </c>
      <c r="D10" s="104"/>
      <c r="E10" s="104"/>
      <c r="F10" s="104">
        <v>1999</v>
      </c>
      <c r="G10" s="105"/>
      <c r="H10" s="106" t="s">
        <v>76</v>
      </c>
      <c r="I10" s="104" t="s">
        <v>46</v>
      </c>
      <c r="J10" s="107">
        <v>43082782</v>
      </c>
      <c r="K10" s="104" t="s">
        <v>48</v>
      </c>
      <c r="L10" s="108"/>
      <c r="M10" s="104"/>
      <c r="N10" s="104"/>
      <c r="O10" s="104"/>
      <c r="P10" s="109" t="s">
        <v>104</v>
      </c>
      <c r="Q10" s="109"/>
      <c r="R10" s="110">
        <v>49.7</v>
      </c>
      <c r="S10" s="110">
        <v>130.4</v>
      </c>
      <c r="T10" s="111">
        <v>1200000</v>
      </c>
      <c r="U10" s="111">
        <v>1200000</v>
      </c>
      <c r="V10" s="111">
        <v>0</v>
      </c>
      <c r="W10" s="112">
        <f>((V10*S10)/R10)</f>
        <v>0</v>
      </c>
      <c r="X10" s="112">
        <v>0</v>
      </c>
      <c r="Y10" s="112">
        <f>X10*25%</f>
        <v>0</v>
      </c>
      <c r="Z10" s="112">
        <f>(X10+Y10)*25%</f>
        <v>0</v>
      </c>
      <c r="AA10" s="112">
        <f>(X10+Y10-Z10)</f>
        <v>0</v>
      </c>
      <c r="AB10" s="112">
        <v>0</v>
      </c>
      <c r="AC10" s="112">
        <v>0</v>
      </c>
      <c r="AD10" s="112">
        <v>0</v>
      </c>
      <c r="AE10" s="112">
        <v>0</v>
      </c>
      <c r="AF10" s="112">
        <v>0</v>
      </c>
      <c r="AG10" s="112">
        <v>0</v>
      </c>
      <c r="AH10" s="112">
        <f>AE10-AB10</f>
        <v>0</v>
      </c>
      <c r="AI10" s="112">
        <f>AF10-AC10</f>
        <v>0</v>
      </c>
      <c r="AJ10" s="112">
        <f>AG10-AD10</f>
        <v>0</v>
      </c>
      <c r="AK10" s="112">
        <f>((AH10*1)+(AI10*30)+(AJ10*360))/30</f>
        <v>0</v>
      </c>
      <c r="AL10" s="112">
        <f>AA10*((POWER(1.004867,AK10)-1)/0.004867)</f>
        <v>0</v>
      </c>
      <c r="AM10" s="113">
        <v>0</v>
      </c>
      <c r="AN10" s="113">
        <v>0</v>
      </c>
      <c r="AO10" s="113">
        <v>0</v>
      </c>
      <c r="AP10" s="113">
        <v>0</v>
      </c>
      <c r="AQ10" s="113">
        <v>0</v>
      </c>
      <c r="AR10" s="113">
        <v>0</v>
      </c>
      <c r="AS10" s="113">
        <v>0</v>
      </c>
      <c r="AT10" s="113">
        <v>0</v>
      </c>
      <c r="AU10" s="113">
        <v>0</v>
      </c>
      <c r="AV10" s="114">
        <f>((AS10*1)+(AT10*30)+(AU10*360))/30</f>
        <v>0</v>
      </c>
      <c r="AW10" s="115">
        <f>+AK10+AV10</f>
        <v>0</v>
      </c>
      <c r="AX10" s="112">
        <f>AA10*((POWER(1.004867,AV10)-1))/(0.004867*((POWER(1.004867,AV10))))</f>
        <v>0</v>
      </c>
      <c r="AY10" s="112">
        <f>AL10+AX10</f>
        <v>0</v>
      </c>
      <c r="AZ10" s="116">
        <v>100</v>
      </c>
      <c r="BA10" s="112">
        <f>'[2]IPC Y SMMLV'!$C$4*AZ10</f>
        <v>116000000</v>
      </c>
      <c r="BB10" s="116"/>
      <c r="BC10" s="112">
        <f>'[1]IPC Y SMMLV'!$C$4*BB10</f>
        <v>0</v>
      </c>
      <c r="BD10" s="112">
        <f>U10+AY10+BA10+BC10</f>
        <v>117200000</v>
      </c>
      <c r="BE10" s="113"/>
      <c r="BF10" s="117">
        <f>SUM(BD9:BD10)</f>
        <v>117200000</v>
      </c>
    </row>
    <row r="11" spans="1:58" s="32" customFormat="1" ht="89.25">
      <c r="A11" s="176">
        <v>3</v>
      </c>
      <c r="B11" s="53" t="s">
        <v>97</v>
      </c>
      <c r="C11" s="54" t="s">
        <v>106</v>
      </c>
      <c r="D11" s="55"/>
      <c r="E11" s="55"/>
      <c r="F11" s="55">
        <v>1998</v>
      </c>
      <c r="G11" s="56" t="s">
        <v>107</v>
      </c>
      <c r="H11" s="60"/>
      <c r="I11" s="55" t="s">
        <v>46</v>
      </c>
      <c r="J11" s="57">
        <v>71374285</v>
      </c>
      <c r="K11" s="55"/>
      <c r="L11" s="58"/>
      <c r="M11" s="58"/>
      <c r="N11" s="58"/>
      <c r="O11" s="58"/>
      <c r="P11" s="128" t="s">
        <v>113</v>
      </c>
      <c r="Q11" s="58"/>
      <c r="R11" s="58"/>
      <c r="S11" s="58"/>
      <c r="T11" s="58"/>
      <c r="U11" s="59"/>
      <c r="V11" s="59"/>
      <c r="W11" s="59"/>
      <c r="X11" s="59"/>
      <c r="Y11" s="59"/>
      <c r="Z11" s="59"/>
      <c r="AA11" s="59"/>
      <c r="AB11" s="58"/>
      <c r="AC11" s="58"/>
      <c r="AD11" s="58"/>
      <c r="AE11" s="58"/>
      <c r="AF11" s="58"/>
      <c r="AG11" s="58"/>
      <c r="AH11" s="58"/>
      <c r="AI11" s="58"/>
      <c r="AJ11" s="58"/>
      <c r="AK11" s="58"/>
      <c r="AL11" s="59"/>
      <c r="AM11" s="58"/>
      <c r="AN11" s="58"/>
      <c r="AO11" s="58"/>
      <c r="AP11" s="58"/>
      <c r="AQ11" s="58"/>
      <c r="AR11" s="58"/>
      <c r="AS11" s="58"/>
      <c r="AT11" s="58"/>
      <c r="AU11" s="58"/>
      <c r="AV11" s="58"/>
      <c r="AW11" s="34"/>
      <c r="AX11" s="59"/>
      <c r="AY11" s="59"/>
      <c r="AZ11" s="58"/>
      <c r="BA11" s="59"/>
      <c r="BB11" s="58"/>
      <c r="BC11" s="58"/>
      <c r="BD11" s="59"/>
      <c r="BE11" s="58"/>
      <c r="BF11" s="58"/>
    </row>
    <row r="12" spans="1:58" s="33" customFormat="1" ht="63.75">
      <c r="A12" s="177"/>
      <c r="B12" s="35" t="s">
        <v>97</v>
      </c>
      <c r="C12" s="36" t="s">
        <v>106</v>
      </c>
      <c r="D12" s="37"/>
      <c r="E12" s="37"/>
      <c r="F12" s="37">
        <v>1998</v>
      </c>
      <c r="G12" s="43"/>
      <c r="H12" s="38" t="s">
        <v>108</v>
      </c>
      <c r="I12" s="37" t="s">
        <v>46</v>
      </c>
      <c r="J12" s="39">
        <v>44000910</v>
      </c>
      <c r="K12" s="37" t="s">
        <v>73</v>
      </c>
      <c r="L12" s="37"/>
      <c r="M12" s="37"/>
      <c r="N12" s="37"/>
      <c r="O12" s="37"/>
      <c r="P12" s="43" t="s">
        <v>114</v>
      </c>
      <c r="Q12" s="61"/>
      <c r="R12" s="49">
        <v>41.23</v>
      </c>
      <c r="S12" s="49">
        <v>130.4</v>
      </c>
      <c r="T12" s="40">
        <v>0</v>
      </c>
      <c r="U12" s="40">
        <f>((T12*S12)/R12)</f>
        <v>0</v>
      </c>
      <c r="V12" s="40">
        <v>0</v>
      </c>
      <c r="W12" s="40">
        <f>((V12*S12)/R12)</f>
        <v>0</v>
      </c>
      <c r="X12" s="40">
        <v>0</v>
      </c>
      <c r="Y12" s="40">
        <f>X12*25%</f>
        <v>0</v>
      </c>
      <c r="Z12" s="40">
        <f>(X12+Y12)*25%</f>
        <v>0</v>
      </c>
      <c r="AA12" s="40">
        <f>(X12+Y12-Z12)/2/4</f>
        <v>0</v>
      </c>
      <c r="AB12" s="40">
        <v>0</v>
      </c>
      <c r="AC12" s="40">
        <v>0</v>
      </c>
      <c r="AD12" s="40">
        <v>0</v>
      </c>
      <c r="AE12" s="40">
        <v>0</v>
      </c>
      <c r="AF12" s="40">
        <v>0</v>
      </c>
      <c r="AG12" s="40">
        <v>0</v>
      </c>
      <c r="AH12" s="40">
        <f aca="true" t="shared" si="1" ref="AH12:AJ16">AE12-AB12</f>
        <v>0</v>
      </c>
      <c r="AI12" s="40">
        <f t="shared" si="1"/>
        <v>0</v>
      </c>
      <c r="AJ12" s="40">
        <f t="shared" si="1"/>
        <v>0</v>
      </c>
      <c r="AK12" s="40">
        <f>((AH12*1)+(AI12*30)+(AJ12*360))/30</f>
        <v>0</v>
      </c>
      <c r="AL12" s="40">
        <f>AA12*((POWER(1.004867,AK12)-1)/0.004867)</f>
        <v>0</v>
      </c>
      <c r="AM12" s="37">
        <v>0</v>
      </c>
      <c r="AN12" s="37">
        <v>0</v>
      </c>
      <c r="AO12" s="37">
        <v>0</v>
      </c>
      <c r="AP12" s="37">
        <v>0</v>
      </c>
      <c r="AQ12" s="37">
        <v>0</v>
      </c>
      <c r="AR12" s="37">
        <v>0</v>
      </c>
      <c r="AS12" s="37">
        <v>0</v>
      </c>
      <c r="AT12" s="37">
        <v>0</v>
      </c>
      <c r="AU12" s="37">
        <v>0</v>
      </c>
      <c r="AV12" s="41">
        <f>((AS12*1)+(AT12*30)+(AU12*360))/30</f>
        <v>0</v>
      </c>
      <c r="AW12" s="42">
        <f>+AK12+AV12</f>
        <v>0</v>
      </c>
      <c r="AX12" s="73">
        <f>AA12*((POWER(1.004867,AV12)-1))/(0.004867*((POWER(1.004867,AV12))))</f>
        <v>0</v>
      </c>
      <c r="AY12" s="73">
        <f>AL12+AX12</f>
        <v>0</v>
      </c>
      <c r="AZ12" s="74">
        <v>0</v>
      </c>
      <c r="BA12" s="40">
        <f>'[2]IPC Y SMMLV'!$C$4*AZ12</f>
        <v>0</v>
      </c>
      <c r="BB12" s="74"/>
      <c r="BC12" s="73">
        <f>'[1]IPC Y SMMLV'!$C$4*BB12</f>
        <v>0</v>
      </c>
      <c r="BD12" s="73">
        <f>U12+AY12+BA12+BC12</f>
        <v>0</v>
      </c>
      <c r="BE12" s="37"/>
      <c r="BF12" s="75"/>
    </row>
    <row r="13" spans="1:58" s="33" customFormat="1" ht="38.25" customHeight="1">
      <c r="A13" s="177"/>
      <c r="B13" s="35" t="s">
        <v>97</v>
      </c>
      <c r="C13" s="36" t="s">
        <v>106</v>
      </c>
      <c r="D13" s="37"/>
      <c r="E13" s="37"/>
      <c r="F13" s="37">
        <v>1998</v>
      </c>
      <c r="G13" s="43"/>
      <c r="H13" s="38" t="s">
        <v>109</v>
      </c>
      <c r="I13" s="37" t="s">
        <v>46</v>
      </c>
      <c r="J13" s="39">
        <v>1001226993</v>
      </c>
      <c r="K13" s="37" t="s">
        <v>74</v>
      </c>
      <c r="L13" s="37"/>
      <c r="M13" s="37"/>
      <c r="N13" s="37"/>
      <c r="O13" s="37"/>
      <c r="P13" s="43"/>
      <c r="Q13" s="61"/>
      <c r="R13" s="49">
        <v>41.23</v>
      </c>
      <c r="S13" s="49">
        <v>130.4</v>
      </c>
      <c r="T13" s="40">
        <v>0</v>
      </c>
      <c r="U13" s="40">
        <f>((T13*S13)/R13)</f>
        <v>0</v>
      </c>
      <c r="V13" s="40">
        <v>0</v>
      </c>
      <c r="W13" s="40">
        <f>((V13*S13)/R13)</f>
        <v>0</v>
      </c>
      <c r="X13" s="40">
        <v>0</v>
      </c>
      <c r="Y13" s="40">
        <f>X13*25%</f>
        <v>0</v>
      </c>
      <c r="Z13" s="40">
        <f>(X13+Y13)*25%</f>
        <v>0</v>
      </c>
      <c r="AA13" s="40">
        <f>(X13+Y13-Z13)/2/4</f>
        <v>0</v>
      </c>
      <c r="AB13" s="40">
        <v>0</v>
      </c>
      <c r="AC13" s="40">
        <v>0</v>
      </c>
      <c r="AD13" s="40">
        <v>0</v>
      </c>
      <c r="AE13" s="40">
        <v>0</v>
      </c>
      <c r="AF13" s="40">
        <v>0</v>
      </c>
      <c r="AG13" s="40">
        <v>0</v>
      </c>
      <c r="AH13" s="40">
        <f t="shared" si="1"/>
        <v>0</v>
      </c>
      <c r="AI13" s="40">
        <f t="shared" si="1"/>
        <v>0</v>
      </c>
      <c r="AJ13" s="40">
        <f t="shared" si="1"/>
        <v>0</v>
      </c>
      <c r="AK13" s="40">
        <f>((AH13*1)+(AI13*30)+(AJ13*360))/30</f>
        <v>0</v>
      </c>
      <c r="AL13" s="40">
        <f>AA13*((POWER(1.004867,AK13)-1)/0.004867)</f>
        <v>0</v>
      </c>
      <c r="AM13" s="37">
        <v>0</v>
      </c>
      <c r="AN13" s="37">
        <v>0</v>
      </c>
      <c r="AO13" s="37">
        <v>0</v>
      </c>
      <c r="AP13" s="37">
        <v>0</v>
      </c>
      <c r="AQ13" s="37">
        <v>0</v>
      </c>
      <c r="AR13" s="37">
        <v>0</v>
      </c>
      <c r="AS13" s="37">
        <v>0</v>
      </c>
      <c r="AT13" s="37">
        <v>0</v>
      </c>
      <c r="AU13" s="37">
        <v>0</v>
      </c>
      <c r="AV13" s="41">
        <f>((AS13*1)+(AT13*30)+(AU13*360))/30</f>
        <v>0</v>
      </c>
      <c r="AW13" s="42">
        <f>+AK13+AV13</f>
        <v>0</v>
      </c>
      <c r="AX13" s="73">
        <f>AA13*((POWER(1.004867,AV13)-1))/(0.004867*((POWER(1.004867,AV13))))</f>
        <v>0</v>
      </c>
      <c r="AY13" s="73">
        <f>AL13+AX13</f>
        <v>0</v>
      </c>
      <c r="AZ13" s="74">
        <v>0</v>
      </c>
      <c r="BA13" s="40">
        <f>'[2]IPC Y SMMLV'!$C$4*AZ13</f>
        <v>0</v>
      </c>
      <c r="BB13" s="74"/>
      <c r="BC13" s="73">
        <f>'[1]IPC Y SMMLV'!$C$4*BB13</f>
        <v>0</v>
      </c>
      <c r="BD13" s="73">
        <f>U13+AY13+BA13+BC13</f>
        <v>0</v>
      </c>
      <c r="BE13" s="37"/>
      <c r="BF13" s="75"/>
    </row>
    <row r="14" spans="1:58" s="33" customFormat="1" ht="38.25" customHeight="1">
      <c r="A14" s="177"/>
      <c r="B14" s="35" t="s">
        <v>97</v>
      </c>
      <c r="C14" s="36" t="s">
        <v>106</v>
      </c>
      <c r="D14" s="37"/>
      <c r="E14" s="37"/>
      <c r="F14" s="37">
        <v>1998</v>
      </c>
      <c r="G14" s="43"/>
      <c r="H14" s="38" t="s">
        <v>110</v>
      </c>
      <c r="I14" s="37" t="s">
        <v>46</v>
      </c>
      <c r="J14" s="39">
        <v>21962676</v>
      </c>
      <c r="K14" s="37" t="s">
        <v>48</v>
      </c>
      <c r="L14" s="37"/>
      <c r="M14" s="37"/>
      <c r="N14" s="37"/>
      <c r="O14" s="37"/>
      <c r="P14" s="43"/>
      <c r="Q14" s="61"/>
      <c r="R14" s="49">
        <v>41.23</v>
      </c>
      <c r="S14" s="49">
        <v>130.4</v>
      </c>
      <c r="T14" s="40">
        <v>0</v>
      </c>
      <c r="U14" s="40">
        <f>((T14*S14)/R14)</f>
        <v>0</v>
      </c>
      <c r="V14" s="40">
        <v>0</v>
      </c>
      <c r="W14" s="40">
        <f>((V14*S14)/R14)</f>
        <v>0</v>
      </c>
      <c r="X14" s="40">
        <v>0</v>
      </c>
      <c r="Y14" s="40">
        <f>X14*25%</f>
        <v>0</v>
      </c>
      <c r="Z14" s="40">
        <f>(X14+Y14)*25%</f>
        <v>0</v>
      </c>
      <c r="AA14" s="40">
        <f>(X14+Y14-Z14)/2/4</f>
        <v>0</v>
      </c>
      <c r="AB14" s="40">
        <v>0</v>
      </c>
      <c r="AC14" s="40">
        <v>0</v>
      </c>
      <c r="AD14" s="40">
        <v>0</v>
      </c>
      <c r="AE14" s="40">
        <v>0</v>
      </c>
      <c r="AF14" s="40">
        <v>0</v>
      </c>
      <c r="AG14" s="40">
        <v>0</v>
      </c>
      <c r="AH14" s="40">
        <f t="shared" si="1"/>
        <v>0</v>
      </c>
      <c r="AI14" s="40">
        <f t="shared" si="1"/>
        <v>0</v>
      </c>
      <c r="AJ14" s="40">
        <f t="shared" si="1"/>
        <v>0</v>
      </c>
      <c r="AK14" s="40">
        <f>((AH14*1)+(AI14*30)+(AJ14*360))/30</f>
        <v>0</v>
      </c>
      <c r="AL14" s="40">
        <f>AA14*((POWER(1.004867,AK14)-1)/0.004867)</f>
        <v>0</v>
      </c>
      <c r="AM14" s="37">
        <v>0</v>
      </c>
      <c r="AN14" s="37">
        <v>0</v>
      </c>
      <c r="AO14" s="37">
        <v>0</v>
      </c>
      <c r="AP14" s="37">
        <v>0</v>
      </c>
      <c r="AQ14" s="37">
        <v>0</v>
      </c>
      <c r="AR14" s="37">
        <v>0</v>
      </c>
      <c r="AS14" s="37">
        <v>0</v>
      </c>
      <c r="AT14" s="37">
        <v>0</v>
      </c>
      <c r="AU14" s="37">
        <v>0</v>
      </c>
      <c r="AV14" s="41">
        <f>((AS14*1)+(AT14*30)+(AU14*360))/30</f>
        <v>0</v>
      </c>
      <c r="AW14" s="42">
        <f>+AK14+AV14</f>
        <v>0</v>
      </c>
      <c r="AX14" s="73">
        <f>AA14*((POWER(1.004867,AV14)-1))/(0.004867*((POWER(1.004867,AV14))))</f>
        <v>0</v>
      </c>
      <c r="AY14" s="73">
        <f>AL14+AX14</f>
        <v>0</v>
      </c>
      <c r="AZ14" s="74">
        <v>0</v>
      </c>
      <c r="BA14" s="40">
        <f>'[2]IPC Y SMMLV'!$C$4*AZ14</f>
        <v>0</v>
      </c>
      <c r="BB14" s="74"/>
      <c r="BC14" s="73">
        <f>'[1]IPC Y SMMLV'!$C$4*BB14</f>
        <v>0</v>
      </c>
      <c r="BD14" s="73">
        <f>U14+AY14+BA14+BC14</f>
        <v>0</v>
      </c>
      <c r="BE14" s="37"/>
      <c r="BF14" s="75"/>
    </row>
    <row r="15" spans="1:58" s="33" customFormat="1" ht="38.25" customHeight="1">
      <c r="A15" s="177"/>
      <c r="B15" s="35" t="s">
        <v>97</v>
      </c>
      <c r="C15" s="36" t="s">
        <v>106</v>
      </c>
      <c r="D15" s="37"/>
      <c r="E15" s="37"/>
      <c r="F15" s="37">
        <v>1998</v>
      </c>
      <c r="G15" s="43"/>
      <c r="H15" s="38" t="s">
        <v>111</v>
      </c>
      <c r="I15" s="37" t="s">
        <v>46</v>
      </c>
      <c r="J15" s="39">
        <v>8254723</v>
      </c>
      <c r="K15" s="37" t="s">
        <v>86</v>
      </c>
      <c r="L15" s="37"/>
      <c r="M15" s="37"/>
      <c r="N15" s="37"/>
      <c r="O15" s="37"/>
      <c r="P15" s="43"/>
      <c r="Q15" s="61"/>
      <c r="R15" s="49">
        <v>41.23</v>
      </c>
      <c r="S15" s="49">
        <v>130.4</v>
      </c>
      <c r="T15" s="40">
        <v>0</v>
      </c>
      <c r="U15" s="40">
        <f>((T15*S15)/R15)</f>
        <v>0</v>
      </c>
      <c r="V15" s="40">
        <v>0</v>
      </c>
      <c r="W15" s="40">
        <f>((V15*S15)/R15)</f>
        <v>0</v>
      </c>
      <c r="X15" s="40">
        <v>0</v>
      </c>
      <c r="Y15" s="40">
        <f>X15*25%</f>
        <v>0</v>
      </c>
      <c r="Z15" s="40">
        <f>(X15+Y15)*25%</f>
        <v>0</v>
      </c>
      <c r="AA15" s="40">
        <f>(X15+Y15-Z15)/2/4</f>
        <v>0</v>
      </c>
      <c r="AB15" s="40">
        <v>0</v>
      </c>
      <c r="AC15" s="40">
        <v>0</v>
      </c>
      <c r="AD15" s="40">
        <v>0</v>
      </c>
      <c r="AE15" s="40">
        <v>0</v>
      </c>
      <c r="AF15" s="40">
        <v>0</v>
      </c>
      <c r="AG15" s="40">
        <v>0</v>
      </c>
      <c r="AH15" s="40">
        <f t="shared" si="1"/>
        <v>0</v>
      </c>
      <c r="AI15" s="40">
        <f t="shared" si="1"/>
        <v>0</v>
      </c>
      <c r="AJ15" s="40">
        <f t="shared" si="1"/>
        <v>0</v>
      </c>
      <c r="AK15" s="40">
        <f>((AH15*1)+(AI15*30)+(AJ15*360))/30</f>
        <v>0</v>
      </c>
      <c r="AL15" s="40">
        <f>AA15*((POWER(1.004867,AK15)-1)/0.004867)</f>
        <v>0</v>
      </c>
      <c r="AM15" s="37">
        <v>0</v>
      </c>
      <c r="AN15" s="37">
        <v>0</v>
      </c>
      <c r="AO15" s="37">
        <v>0</v>
      </c>
      <c r="AP15" s="37">
        <v>0</v>
      </c>
      <c r="AQ15" s="37">
        <v>0</v>
      </c>
      <c r="AR15" s="37">
        <v>0</v>
      </c>
      <c r="AS15" s="37">
        <v>0</v>
      </c>
      <c r="AT15" s="37">
        <v>0</v>
      </c>
      <c r="AU15" s="37">
        <v>0</v>
      </c>
      <c r="AV15" s="41">
        <f>((AS15*1)+(AT15*30)+(AU15*360))/30</f>
        <v>0</v>
      </c>
      <c r="AW15" s="42">
        <f>+AK15+AV15</f>
        <v>0</v>
      </c>
      <c r="AX15" s="73">
        <f>AA15*((POWER(1.004867,AV15)-1))/(0.004867*((POWER(1.004867,AV15))))</f>
        <v>0</v>
      </c>
      <c r="AY15" s="73">
        <f>AL15+AX15</f>
        <v>0</v>
      </c>
      <c r="AZ15" s="74">
        <v>0</v>
      </c>
      <c r="BA15" s="40">
        <f>'[2]IPC Y SMMLV'!$C$4*AZ15</f>
        <v>0</v>
      </c>
      <c r="BB15" s="74"/>
      <c r="BC15" s="73">
        <f>'[1]IPC Y SMMLV'!$C$4*BB15</f>
        <v>0</v>
      </c>
      <c r="BD15" s="73">
        <f>U15+AY15+BA15+BC15</f>
        <v>0</v>
      </c>
      <c r="BE15" s="37"/>
      <c r="BF15" s="75"/>
    </row>
    <row r="16" spans="1:58" s="33" customFormat="1" ht="38.25" customHeight="1" thickBot="1">
      <c r="A16" s="178"/>
      <c r="B16" s="66" t="s">
        <v>97</v>
      </c>
      <c r="C16" s="72" t="s">
        <v>106</v>
      </c>
      <c r="D16" s="68"/>
      <c r="E16" s="68"/>
      <c r="F16" s="68">
        <v>1998</v>
      </c>
      <c r="G16" s="70"/>
      <c r="H16" s="67" t="s">
        <v>112</v>
      </c>
      <c r="I16" s="68" t="s">
        <v>46</v>
      </c>
      <c r="J16" s="69">
        <v>42786419</v>
      </c>
      <c r="K16" s="68" t="s">
        <v>47</v>
      </c>
      <c r="L16" s="76"/>
      <c r="M16" s="68"/>
      <c r="N16" s="68"/>
      <c r="O16" s="68"/>
      <c r="P16" s="51"/>
      <c r="Q16" s="51"/>
      <c r="R16" s="52">
        <v>41.23</v>
      </c>
      <c r="S16" s="52">
        <v>130.4</v>
      </c>
      <c r="T16" s="71">
        <v>0</v>
      </c>
      <c r="U16" s="71">
        <v>0</v>
      </c>
      <c r="V16" s="71">
        <v>0</v>
      </c>
      <c r="W16" s="46">
        <f>((V16*S16)/R16)</f>
        <v>0</v>
      </c>
      <c r="X16" s="46">
        <v>0</v>
      </c>
      <c r="Y16" s="46">
        <f>X16*25%</f>
        <v>0</v>
      </c>
      <c r="Z16" s="46">
        <f>(X16+Y16)*25%</f>
        <v>0</v>
      </c>
      <c r="AA16" s="46">
        <f>(X16+Y16-Z16)</f>
        <v>0</v>
      </c>
      <c r="AB16" s="46">
        <v>0</v>
      </c>
      <c r="AC16" s="46">
        <v>0</v>
      </c>
      <c r="AD16" s="46">
        <v>0</v>
      </c>
      <c r="AE16" s="46">
        <v>0</v>
      </c>
      <c r="AF16" s="46">
        <v>0</v>
      </c>
      <c r="AG16" s="46">
        <v>0</v>
      </c>
      <c r="AH16" s="46">
        <f t="shared" si="1"/>
        <v>0</v>
      </c>
      <c r="AI16" s="46">
        <f t="shared" si="1"/>
        <v>0</v>
      </c>
      <c r="AJ16" s="46">
        <f t="shared" si="1"/>
        <v>0</v>
      </c>
      <c r="AK16" s="46">
        <f>((AH16*1)+(AI16*30)+(AJ16*360))/30</f>
        <v>0</v>
      </c>
      <c r="AL16" s="46">
        <f>AA16*((POWER(1.004867,AK16)-1)/0.004867)</f>
        <v>0</v>
      </c>
      <c r="AM16" s="44">
        <v>0</v>
      </c>
      <c r="AN16" s="44">
        <v>0</v>
      </c>
      <c r="AO16" s="44">
        <v>0</v>
      </c>
      <c r="AP16" s="44">
        <v>0</v>
      </c>
      <c r="AQ16" s="44">
        <v>0</v>
      </c>
      <c r="AR16" s="44">
        <v>0</v>
      </c>
      <c r="AS16" s="44">
        <v>0</v>
      </c>
      <c r="AT16" s="44">
        <v>0</v>
      </c>
      <c r="AU16" s="44">
        <v>0</v>
      </c>
      <c r="AV16" s="45">
        <f>((AS16*1)+(AT16*30)+(AU16*360))/30</f>
        <v>0</v>
      </c>
      <c r="AW16" s="50">
        <f>+AK16+AV16</f>
        <v>0</v>
      </c>
      <c r="AX16" s="46">
        <f>AA16*((POWER(1.004867,AV16)-1))/(0.004867*((POWER(1.004867,AV16))))</f>
        <v>0</v>
      </c>
      <c r="AY16" s="46">
        <f>AL16+AX16</f>
        <v>0</v>
      </c>
      <c r="AZ16" s="47">
        <v>0</v>
      </c>
      <c r="BA16" s="46">
        <f>'[2]IPC Y SMMLV'!$C$4*AZ16</f>
        <v>0</v>
      </c>
      <c r="BB16" s="47"/>
      <c r="BC16" s="46">
        <f>'[1]IPC Y SMMLV'!$C$4*BB16</f>
        <v>0</v>
      </c>
      <c r="BD16" s="46">
        <f>U16+AY16+BA16+BC16</f>
        <v>0</v>
      </c>
      <c r="BE16" s="44"/>
      <c r="BF16" s="48">
        <f>SUM(BD11:BD16)</f>
        <v>0</v>
      </c>
    </row>
    <row r="17" spans="1:58" s="124" customFormat="1" ht="38.25" customHeight="1">
      <c r="A17" s="179">
        <v>4</v>
      </c>
      <c r="B17" s="79" t="s">
        <v>97</v>
      </c>
      <c r="C17" s="80" t="s">
        <v>106</v>
      </c>
      <c r="D17" s="81"/>
      <c r="E17" s="81"/>
      <c r="F17" s="81">
        <v>1999</v>
      </c>
      <c r="G17" s="82" t="s">
        <v>116</v>
      </c>
      <c r="H17" s="83"/>
      <c r="I17" s="81" t="s">
        <v>85</v>
      </c>
      <c r="J17" s="84" t="s">
        <v>117</v>
      </c>
      <c r="K17" s="81"/>
      <c r="L17" s="85"/>
      <c r="M17" s="85"/>
      <c r="N17" s="85"/>
      <c r="O17" s="85"/>
      <c r="P17" s="85"/>
      <c r="Q17" s="85"/>
      <c r="R17" s="85"/>
      <c r="S17" s="85"/>
      <c r="T17" s="85"/>
      <c r="U17" s="86"/>
      <c r="V17" s="86"/>
      <c r="W17" s="86"/>
      <c r="X17" s="86"/>
      <c r="Y17" s="86"/>
      <c r="Z17" s="86"/>
      <c r="AA17" s="86"/>
      <c r="AB17" s="85"/>
      <c r="AC17" s="85"/>
      <c r="AD17" s="85"/>
      <c r="AE17" s="85"/>
      <c r="AF17" s="85"/>
      <c r="AG17" s="85"/>
      <c r="AH17" s="85"/>
      <c r="AI17" s="85"/>
      <c r="AJ17" s="85"/>
      <c r="AK17" s="85"/>
      <c r="AL17" s="86"/>
      <c r="AM17" s="85"/>
      <c r="AN17" s="85"/>
      <c r="AO17" s="85"/>
      <c r="AP17" s="85"/>
      <c r="AQ17" s="85"/>
      <c r="AR17" s="85"/>
      <c r="AS17" s="85"/>
      <c r="AT17" s="85"/>
      <c r="AU17" s="85"/>
      <c r="AV17" s="85"/>
      <c r="AW17" s="87"/>
      <c r="AX17" s="86"/>
      <c r="AY17" s="86"/>
      <c r="AZ17" s="85"/>
      <c r="BA17" s="86"/>
      <c r="BB17" s="85"/>
      <c r="BC17" s="85"/>
      <c r="BD17" s="86"/>
      <c r="BE17" s="85"/>
      <c r="BF17" s="85"/>
    </row>
    <row r="18" spans="1:58" s="125" customFormat="1" ht="38.25" customHeight="1">
      <c r="A18" s="180"/>
      <c r="B18" s="88" t="s">
        <v>97</v>
      </c>
      <c r="C18" s="89" t="s">
        <v>106</v>
      </c>
      <c r="D18" s="90"/>
      <c r="E18" s="90"/>
      <c r="F18" s="90">
        <v>1999</v>
      </c>
      <c r="G18" s="91"/>
      <c r="H18" s="91" t="s">
        <v>115</v>
      </c>
      <c r="I18" s="90" t="s">
        <v>46</v>
      </c>
      <c r="J18" s="93">
        <v>43998632</v>
      </c>
      <c r="K18" s="90" t="s">
        <v>47</v>
      </c>
      <c r="L18" s="140"/>
      <c r="M18" s="90"/>
      <c r="N18" s="90"/>
      <c r="O18" s="90"/>
      <c r="P18" s="91" t="s">
        <v>147</v>
      </c>
      <c r="Q18" s="91"/>
      <c r="R18" s="141">
        <v>49.7</v>
      </c>
      <c r="S18" s="141">
        <v>130.4</v>
      </c>
      <c r="T18" s="96">
        <v>0</v>
      </c>
      <c r="U18" s="96">
        <v>0</v>
      </c>
      <c r="V18" s="96">
        <v>0</v>
      </c>
      <c r="W18" s="96">
        <f>((V18*S18)/R18)</f>
        <v>0</v>
      </c>
      <c r="X18" s="96">
        <v>0</v>
      </c>
      <c r="Y18" s="96">
        <f>X18*25%</f>
        <v>0</v>
      </c>
      <c r="Z18" s="96">
        <f>(X18+Y18)*25%</f>
        <v>0</v>
      </c>
      <c r="AA18" s="96">
        <f>(X18+Y18-Z18)</f>
        <v>0</v>
      </c>
      <c r="AB18" s="96">
        <v>0</v>
      </c>
      <c r="AC18" s="96">
        <v>0</v>
      </c>
      <c r="AD18" s="96">
        <v>0</v>
      </c>
      <c r="AE18" s="96">
        <v>0</v>
      </c>
      <c r="AF18" s="96">
        <v>0</v>
      </c>
      <c r="AG18" s="96">
        <v>0</v>
      </c>
      <c r="AH18" s="96">
        <f aca="true" t="shared" si="2" ref="AH18:AJ19">AE18-AB18</f>
        <v>0</v>
      </c>
      <c r="AI18" s="96">
        <f t="shared" si="2"/>
        <v>0</v>
      </c>
      <c r="AJ18" s="96">
        <f t="shared" si="2"/>
        <v>0</v>
      </c>
      <c r="AK18" s="96">
        <f>((AH18*1)+(AI18*30)+(AJ18*360))/30</f>
        <v>0</v>
      </c>
      <c r="AL18" s="96">
        <f>AA18*((POWER(1.004867,AK18)-1)/0.004867)</f>
        <v>0</v>
      </c>
      <c r="AM18" s="90">
        <v>0</v>
      </c>
      <c r="AN18" s="90">
        <v>0</v>
      </c>
      <c r="AO18" s="90">
        <v>0</v>
      </c>
      <c r="AP18" s="90">
        <v>0</v>
      </c>
      <c r="AQ18" s="90">
        <v>0</v>
      </c>
      <c r="AR18" s="90">
        <v>0</v>
      </c>
      <c r="AS18" s="90">
        <v>0</v>
      </c>
      <c r="AT18" s="90">
        <v>0</v>
      </c>
      <c r="AU18" s="90">
        <v>0</v>
      </c>
      <c r="AV18" s="97">
        <f>((AS18*1)+(AT18*30)+(AU18*360))/30</f>
        <v>0</v>
      </c>
      <c r="AW18" s="98">
        <f>+AK18+AV18</f>
        <v>0</v>
      </c>
      <c r="AX18" s="96">
        <f>AA18*((POWER(1.004867,AV18)-1))/(0.004867*((POWER(1.004867,AV18))))</f>
        <v>0</v>
      </c>
      <c r="AY18" s="96">
        <f>AL18+AX18</f>
        <v>0</v>
      </c>
      <c r="AZ18" s="142">
        <v>50</v>
      </c>
      <c r="BA18" s="96">
        <f>'[2]IPC Y SMMLV'!$C$4*AZ18</f>
        <v>58000000</v>
      </c>
      <c r="BB18" s="142"/>
      <c r="BC18" s="96">
        <f>'[1]IPC Y SMMLV'!$C$4*BB18</f>
        <v>0</v>
      </c>
      <c r="BD18" s="96">
        <f>U18+AY18+BA18+BC18</f>
        <v>58000000</v>
      </c>
      <c r="BE18" s="90"/>
      <c r="BF18" s="143"/>
    </row>
    <row r="19" spans="1:58" s="125" customFormat="1" ht="38.25" customHeight="1" thickBot="1">
      <c r="A19" s="181"/>
      <c r="B19" s="102" t="s">
        <v>97</v>
      </c>
      <c r="C19" s="103" t="s">
        <v>106</v>
      </c>
      <c r="D19" s="104"/>
      <c r="E19" s="104"/>
      <c r="F19" s="104">
        <v>1999</v>
      </c>
      <c r="G19" s="105"/>
      <c r="H19" s="106" t="s">
        <v>175</v>
      </c>
      <c r="I19" s="104" t="s">
        <v>46</v>
      </c>
      <c r="J19" s="107">
        <v>21854578</v>
      </c>
      <c r="K19" s="104" t="s">
        <v>48</v>
      </c>
      <c r="L19" s="108"/>
      <c r="M19" s="104"/>
      <c r="N19" s="104"/>
      <c r="O19" s="104"/>
      <c r="P19" s="105" t="s">
        <v>176</v>
      </c>
      <c r="Q19" s="105"/>
      <c r="R19" s="135">
        <v>49.7</v>
      </c>
      <c r="S19" s="135">
        <v>130.4</v>
      </c>
      <c r="T19" s="111">
        <v>0</v>
      </c>
      <c r="U19" s="111">
        <v>0</v>
      </c>
      <c r="V19" s="111">
        <v>0</v>
      </c>
      <c r="W19" s="111">
        <f>((V19*S19)/R19)</f>
        <v>0</v>
      </c>
      <c r="X19" s="111">
        <v>0</v>
      </c>
      <c r="Y19" s="111">
        <f>X19*25%</f>
        <v>0</v>
      </c>
      <c r="Z19" s="111">
        <f>(X19+Y19)*25%</f>
        <v>0</v>
      </c>
      <c r="AA19" s="111">
        <f>(X19+Y19-Z19)</f>
        <v>0</v>
      </c>
      <c r="AB19" s="111">
        <v>0</v>
      </c>
      <c r="AC19" s="111">
        <v>0</v>
      </c>
      <c r="AD19" s="111">
        <v>0</v>
      </c>
      <c r="AE19" s="111">
        <v>0</v>
      </c>
      <c r="AF19" s="111">
        <v>0</v>
      </c>
      <c r="AG19" s="111">
        <v>0</v>
      </c>
      <c r="AH19" s="111">
        <f t="shared" si="2"/>
        <v>0</v>
      </c>
      <c r="AI19" s="111">
        <f t="shared" si="2"/>
        <v>0</v>
      </c>
      <c r="AJ19" s="111">
        <f t="shared" si="2"/>
        <v>0</v>
      </c>
      <c r="AK19" s="111">
        <f>((AH19*1)+(AI19*30)+(AJ19*360))/30</f>
        <v>0</v>
      </c>
      <c r="AL19" s="111">
        <f>AA19*((POWER(1.004867,AK19)-1)/0.004867)</f>
        <v>0</v>
      </c>
      <c r="AM19" s="104">
        <v>0</v>
      </c>
      <c r="AN19" s="104">
        <v>0</v>
      </c>
      <c r="AO19" s="104">
        <v>0</v>
      </c>
      <c r="AP19" s="104">
        <v>0</v>
      </c>
      <c r="AQ19" s="104">
        <v>0</v>
      </c>
      <c r="AR19" s="104">
        <v>0</v>
      </c>
      <c r="AS19" s="104">
        <v>0</v>
      </c>
      <c r="AT19" s="104">
        <v>0</v>
      </c>
      <c r="AU19" s="104">
        <v>0</v>
      </c>
      <c r="AV19" s="136">
        <f>((AS19*1)+(AT19*30)+(AU19*360))/30</f>
        <v>0</v>
      </c>
      <c r="AW19" s="137">
        <f>+AK19+AV19</f>
        <v>0</v>
      </c>
      <c r="AX19" s="111">
        <f>AA19*((POWER(1.004867,AV19)-1))/(0.004867*((POWER(1.004867,AV19))))</f>
        <v>0</v>
      </c>
      <c r="AY19" s="111">
        <f>AL19+AX19</f>
        <v>0</v>
      </c>
      <c r="AZ19" s="138">
        <v>100</v>
      </c>
      <c r="BA19" s="111">
        <f>'[2]IPC Y SMMLV'!$C$4*AZ19</f>
        <v>116000000</v>
      </c>
      <c r="BB19" s="138"/>
      <c r="BC19" s="111">
        <f>'[1]IPC Y SMMLV'!$C$4*BB19</f>
        <v>0</v>
      </c>
      <c r="BD19" s="111">
        <f>U19+AY19+BA19+BC19</f>
        <v>116000000</v>
      </c>
      <c r="BE19" s="104"/>
      <c r="BF19" s="139">
        <f>SUM(BD17:BD19)</f>
        <v>174000000</v>
      </c>
    </row>
    <row r="20" spans="1:58" s="32" customFormat="1" ht="38.25">
      <c r="A20" s="176">
        <v>5</v>
      </c>
      <c r="B20" s="53" t="s">
        <v>97</v>
      </c>
      <c r="C20" s="54" t="s">
        <v>106</v>
      </c>
      <c r="D20" s="55"/>
      <c r="E20" s="55">
        <v>6</v>
      </c>
      <c r="F20" s="55">
        <v>1998</v>
      </c>
      <c r="G20" s="56" t="s">
        <v>119</v>
      </c>
      <c r="H20" s="60"/>
      <c r="I20" s="55" t="s">
        <v>46</v>
      </c>
      <c r="J20" s="57">
        <v>15370144</v>
      </c>
      <c r="K20" s="55"/>
      <c r="L20" s="58"/>
      <c r="M20" s="58"/>
      <c r="N20" s="58"/>
      <c r="O20" s="58"/>
      <c r="P20" s="128" t="s">
        <v>118</v>
      </c>
      <c r="Q20" s="58"/>
      <c r="R20" s="58"/>
      <c r="S20" s="58"/>
      <c r="T20" s="58"/>
      <c r="U20" s="59"/>
      <c r="V20" s="59"/>
      <c r="W20" s="59"/>
      <c r="X20" s="59"/>
      <c r="Y20" s="59"/>
      <c r="Z20" s="59"/>
      <c r="AA20" s="59"/>
      <c r="AB20" s="58"/>
      <c r="AC20" s="58"/>
      <c r="AD20" s="58"/>
      <c r="AE20" s="58"/>
      <c r="AF20" s="58"/>
      <c r="AG20" s="58"/>
      <c r="AH20" s="58"/>
      <c r="AI20" s="58"/>
      <c r="AJ20" s="58"/>
      <c r="AK20" s="58"/>
      <c r="AL20" s="59"/>
      <c r="AM20" s="58"/>
      <c r="AN20" s="58"/>
      <c r="AO20" s="58"/>
      <c r="AP20" s="58"/>
      <c r="AQ20" s="58"/>
      <c r="AR20" s="58"/>
      <c r="AS20" s="58"/>
      <c r="AT20" s="58"/>
      <c r="AU20" s="58"/>
      <c r="AV20" s="58"/>
      <c r="AW20" s="34"/>
      <c r="AX20" s="59"/>
      <c r="AY20" s="59"/>
      <c r="AZ20" s="58"/>
      <c r="BA20" s="59"/>
      <c r="BB20" s="58"/>
      <c r="BC20" s="58"/>
      <c r="BD20" s="59"/>
      <c r="BE20" s="58"/>
      <c r="BF20" s="58"/>
    </row>
    <row r="21" spans="1:58" s="33" customFormat="1" ht="51">
      <c r="A21" s="177"/>
      <c r="B21" s="35" t="s">
        <v>97</v>
      </c>
      <c r="C21" s="36" t="s">
        <v>106</v>
      </c>
      <c r="D21" s="37"/>
      <c r="E21" s="37">
        <v>6</v>
      </c>
      <c r="F21" s="37">
        <v>1998</v>
      </c>
      <c r="G21" s="43"/>
      <c r="H21" s="38" t="s">
        <v>120</v>
      </c>
      <c r="I21" s="37" t="s">
        <v>46</v>
      </c>
      <c r="J21" s="39">
        <v>43065715</v>
      </c>
      <c r="K21" s="37" t="s">
        <v>48</v>
      </c>
      <c r="L21" s="37"/>
      <c r="M21" s="37"/>
      <c r="N21" s="37"/>
      <c r="O21" s="37"/>
      <c r="P21" s="43" t="s">
        <v>114</v>
      </c>
      <c r="Q21" s="61"/>
      <c r="R21" s="49">
        <v>35.62</v>
      </c>
      <c r="S21" s="49">
        <v>130.4</v>
      </c>
      <c r="T21" s="40">
        <v>0</v>
      </c>
      <c r="U21" s="40">
        <f>((T21*S21)/R21)</f>
        <v>0</v>
      </c>
      <c r="V21" s="40">
        <v>0</v>
      </c>
      <c r="W21" s="40">
        <f>((V21*S21)/R21)</f>
        <v>0</v>
      </c>
      <c r="X21" s="40">
        <v>0</v>
      </c>
      <c r="Y21" s="40">
        <f>X21*25%</f>
        <v>0</v>
      </c>
      <c r="Z21" s="40">
        <f>(X21+Y21)*25%</f>
        <v>0</v>
      </c>
      <c r="AA21" s="40">
        <f>(X21+Y21-Z21)/2/4</f>
        <v>0</v>
      </c>
      <c r="AB21" s="40">
        <v>0</v>
      </c>
      <c r="AC21" s="40">
        <v>0</v>
      </c>
      <c r="AD21" s="40">
        <v>0</v>
      </c>
      <c r="AE21" s="40">
        <v>0</v>
      </c>
      <c r="AF21" s="40">
        <v>0</v>
      </c>
      <c r="AG21" s="40">
        <v>0</v>
      </c>
      <c r="AH21" s="40">
        <f aca="true" t="shared" si="3" ref="AH21:AJ23">AE21-AB21</f>
        <v>0</v>
      </c>
      <c r="AI21" s="40">
        <f t="shared" si="3"/>
        <v>0</v>
      </c>
      <c r="AJ21" s="40">
        <f t="shared" si="3"/>
        <v>0</v>
      </c>
      <c r="AK21" s="40">
        <f>((AH21*1)+(AI21*30)+(AJ21*360))/30</f>
        <v>0</v>
      </c>
      <c r="AL21" s="40">
        <f>AA21*((POWER(1.004867,AK21)-1)/0.004867)</f>
        <v>0</v>
      </c>
      <c r="AM21" s="37">
        <v>0</v>
      </c>
      <c r="AN21" s="37">
        <v>0</v>
      </c>
      <c r="AO21" s="37">
        <v>0</v>
      </c>
      <c r="AP21" s="37">
        <v>0</v>
      </c>
      <c r="AQ21" s="37">
        <v>0</v>
      </c>
      <c r="AR21" s="37">
        <v>0</v>
      </c>
      <c r="AS21" s="37">
        <v>0</v>
      </c>
      <c r="AT21" s="37">
        <v>0</v>
      </c>
      <c r="AU21" s="37">
        <v>0</v>
      </c>
      <c r="AV21" s="41">
        <f>((AS21*1)+(AT21*30)+(AU21*360))/30</f>
        <v>0</v>
      </c>
      <c r="AW21" s="42">
        <f>+AK21+AV21</f>
        <v>0</v>
      </c>
      <c r="AX21" s="73">
        <f>AA21*((POWER(1.004867,AV21)-1))/(0.004867*((POWER(1.004867,AV21))))</f>
        <v>0</v>
      </c>
      <c r="AY21" s="73">
        <f>AL21+AX21</f>
        <v>0</v>
      </c>
      <c r="AZ21" s="74">
        <v>0</v>
      </c>
      <c r="BA21" s="40">
        <f>'[2]IPC Y SMMLV'!$C$4*AZ21</f>
        <v>0</v>
      </c>
      <c r="BB21" s="74"/>
      <c r="BC21" s="73">
        <f>'[1]IPC Y SMMLV'!$C$4*BB21</f>
        <v>0</v>
      </c>
      <c r="BD21" s="73">
        <f>U21+AY21+BA21+BC21</f>
        <v>0</v>
      </c>
      <c r="BE21" s="37"/>
      <c r="BF21" s="75"/>
    </row>
    <row r="22" spans="1:58" s="33" customFormat="1" ht="38.25" customHeight="1">
      <c r="A22" s="177"/>
      <c r="B22" s="35" t="s">
        <v>97</v>
      </c>
      <c r="C22" s="36" t="s">
        <v>106</v>
      </c>
      <c r="D22" s="37"/>
      <c r="E22" s="37">
        <v>6</v>
      </c>
      <c r="F22" s="37">
        <v>1998</v>
      </c>
      <c r="G22" s="43"/>
      <c r="H22" s="38" t="s">
        <v>121</v>
      </c>
      <c r="I22" s="37" t="s">
        <v>46</v>
      </c>
      <c r="J22" s="39">
        <v>4397711</v>
      </c>
      <c r="K22" s="37" t="s">
        <v>86</v>
      </c>
      <c r="L22" s="37"/>
      <c r="M22" s="37"/>
      <c r="N22" s="37"/>
      <c r="O22" s="37"/>
      <c r="P22" s="43"/>
      <c r="Q22" s="61"/>
      <c r="R22" s="49">
        <v>35.62</v>
      </c>
      <c r="S22" s="49">
        <v>130.4</v>
      </c>
      <c r="T22" s="40">
        <v>0</v>
      </c>
      <c r="U22" s="40">
        <f>((T22*S22)/R22)</f>
        <v>0</v>
      </c>
      <c r="V22" s="40">
        <v>0</v>
      </c>
      <c r="W22" s="40">
        <f>((V22*S22)/R22)</f>
        <v>0</v>
      </c>
      <c r="X22" s="40">
        <v>0</v>
      </c>
      <c r="Y22" s="40">
        <f>X22*25%</f>
        <v>0</v>
      </c>
      <c r="Z22" s="40">
        <f>(X22+Y22)*25%</f>
        <v>0</v>
      </c>
      <c r="AA22" s="40">
        <f>(X22+Y22-Z22)/2/4</f>
        <v>0</v>
      </c>
      <c r="AB22" s="40">
        <v>0</v>
      </c>
      <c r="AC22" s="40">
        <v>0</v>
      </c>
      <c r="AD22" s="40">
        <v>0</v>
      </c>
      <c r="AE22" s="40">
        <v>0</v>
      </c>
      <c r="AF22" s="40">
        <v>0</v>
      </c>
      <c r="AG22" s="40">
        <v>0</v>
      </c>
      <c r="AH22" s="40">
        <f t="shared" si="3"/>
        <v>0</v>
      </c>
      <c r="AI22" s="40">
        <f t="shared" si="3"/>
        <v>0</v>
      </c>
      <c r="AJ22" s="40">
        <f t="shared" si="3"/>
        <v>0</v>
      </c>
      <c r="AK22" s="40">
        <f>((AH22*1)+(AI22*30)+(AJ22*360))/30</f>
        <v>0</v>
      </c>
      <c r="AL22" s="40">
        <f>AA22*((POWER(1.004867,AK22)-1)/0.004867)</f>
        <v>0</v>
      </c>
      <c r="AM22" s="37">
        <v>0</v>
      </c>
      <c r="AN22" s="37">
        <v>0</v>
      </c>
      <c r="AO22" s="37">
        <v>0</v>
      </c>
      <c r="AP22" s="37">
        <v>0</v>
      </c>
      <c r="AQ22" s="37">
        <v>0</v>
      </c>
      <c r="AR22" s="37">
        <v>0</v>
      </c>
      <c r="AS22" s="37">
        <v>0</v>
      </c>
      <c r="AT22" s="37">
        <v>0</v>
      </c>
      <c r="AU22" s="37">
        <v>0</v>
      </c>
      <c r="AV22" s="41">
        <f>((AS22*1)+(AT22*30)+(AU22*360))/30</f>
        <v>0</v>
      </c>
      <c r="AW22" s="42">
        <f>+AK22+AV22</f>
        <v>0</v>
      </c>
      <c r="AX22" s="73">
        <f>AA22*((POWER(1.004867,AV22)-1))/(0.004867*((POWER(1.004867,AV22))))</f>
        <v>0</v>
      </c>
      <c r="AY22" s="73">
        <f>AL22+AX22</f>
        <v>0</v>
      </c>
      <c r="AZ22" s="74">
        <v>0</v>
      </c>
      <c r="BA22" s="40">
        <f>'[2]IPC Y SMMLV'!$C$4*AZ22</f>
        <v>0</v>
      </c>
      <c r="BB22" s="74"/>
      <c r="BC22" s="73">
        <f>'[1]IPC Y SMMLV'!$C$4*BB22</f>
        <v>0</v>
      </c>
      <c r="BD22" s="73">
        <f>U22+AY22+BA22+BC22</f>
        <v>0</v>
      </c>
      <c r="BE22" s="37"/>
      <c r="BF22" s="75"/>
    </row>
    <row r="23" spans="1:58" s="33" customFormat="1" ht="38.25" customHeight="1" thickBot="1">
      <c r="A23" s="177"/>
      <c r="B23" s="144" t="s">
        <v>97</v>
      </c>
      <c r="C23" s="145" t="s">
        <v>106</v>
      </c>
      <c r="D23" s="134"/>
      <c r="E23" s="134">
        <v>6</v>
      </c>
      <c r="F23" s="134">
        <v>1998</v>
      </c>
      <c r="G23" s="146"/>
      <c r="H23" s="147" t="s">
        <v>122</v>
      </c>
      <c r="I23" s="134" t="s">
        <v>46</v>
      </c>
      <c r="J23" s="148">
        <v>43603146</v>
      </c>
      <c r="K23" s="134" t="s">
        <v>47</v>
      </c>
      <c r="L23" s="149"/>
      <c r="M23" s="134"/>
      <c r="N23" s="134"/>
      <c r="O23" s="134"/>
      <c r="P23" s="150"/>
      <c r="Q23" s="150"/>
      <c r="R23" s="151">
        <v>35.62</v>
      </c>
      <c r="S23" s="151">
        <v>130.4</v>
      </c>
      <c r="T23" s="133">
        <v>0</v>
      </c>
      <c r="U23" s="133">
        <v>0</v>
      </c>
      <c r="V23" s="133">
        <v>0</v>
      </c>
      <c r="W23" s="73">
        <f>((V23*S23)/R23)</f>
        <v>0</v>
      </c>
      <c r="X23" s="73">
        <v>0</v>
      </c>
      <c r="Y23" s="73">
        <f>X23*25%</f>
        <v>0</v>
      </c>
      <c r="Z23" s="73">
        <f>(X23+Y23)*25%</f>
        <v>0</v>
      </c>
      <c r="AA23" s="73">
        <f>(X23+Y23-Z23)</f>
        <v>0</v>
      </c>
      <c r="AB23" s="73">
        <v>0</v>
      </c>
      <c r="AC23" s="73">
        <v>0</v>
      </c>
      <c r="AD23" s="73">
        <v>0</v>
      </c>
      <c r="AE23" s="73">
        <v>0</v>
      </c>
      <c r="AF23" s="73">
        <v>0</v>
      </c>
      <c r="AG23" s="73">
        <v>0</v>
      </c>
      <c r="AH23" s="73">
        <f t="shared" si="3"/>
        <v>0</v>
      </c>
      <c r="AI23" s="73">
        <f t="shared" si="3"/>
        <v>0</v>
      </c>
      <c r="AJ23" s="73">
        <f t="shared" si="3"/>
        <v>0</v>
      </c>
      <c r="AK23" s="73">
        <f>((AH23*1)+(AI23*30)+(AJ23*360))/30</f>
        <v>0</v>
      </c>
      <c r="AL23" s="73">
        <f>AA23*((POWER(1.004867,AK23)-1)/0.004867)</f>
        <v>0</v>
      </c>
      <c r="AM23" s="152">
        <v>0</v>
      </c>
      <c r="AN23" s="152">
        <v>0</v>
      </c>
      <c r="AO23" s="152">
        <v>0</v>
      </c>
      <c r="AP23" s="152">
        <v>0</v>
      </c>
      <c r="AQ23" s="152">
        <v>0</v>
      </c>
      <c r="AR23" s="152">
        <v>0</v>
      </c>
      <c r="AS23" s="152">
        <v>0</v>
      </c>
      <c r="AT23" s="152">
        <v>0</v>
      </c>
      <c r="AU23" s="152">
        <v>0</v>
      </c>
      <c r="AV23" s="153">
        <f>((AS23*1)+(AT23*30)+(AU23*360))/30</f>
        <v>0</v>
      </c>
      <c r="AW23" s="154">
        <f>+AK23+AV23</f>
        <v>0</v>
      </c>
      <c r="AX23" s="73">
        <f>AA23*((POWER(1.004867,AV23)-1))/(0.004867*((POWER(1.004867,AV23))))</f>
        <v>0</v>
      </c>
      <c r="AY23" s="73">
        <f>AL23+AX23</f>
        <v>0</v>
      </c>
      <c r="AZ23" s="74">
        <v>0</v>
      </c>
      <c r="BA23" s="73">
        <f>'[2]IPC Y SMMLV'!$C$4*AZ23</f>
        <v>0</v>
      </c>
      <c r="BB23" s="74"/>
      <c r="BC23" s="73">
        <f>'[1]IPC Y SMMLV'!$C$4*BB23</f>
        <v>0</v>
      </c>
      <c r="BD23" s="73">
        <f>U23+AY23+BA23+BC23</f>
        <v>0</v>
      </c>
      <c r="BE23" s="152"/>
      <c r="BF23" s="155">
        <f>SUM(BD20:BD23)</f>
        <v>0</v>
      </c>
    </row>
    <row r="24" spans="1:58" s="124" customFormat="1" ht="38.25" customHeight="1">
      <c r="A24" s="185">
        <v>6</v>
      </c>
      <c r="B24" s="163" t="s">
        <v>97</v>
      </c>
      <c r="C24" s="80" t="s">
        <v>106</v>
      </c>
      <c r="D24" s="81"/>
      <c r="E24" s="81">
        <v>6</v>
      </c>
      <c r="F24" s="81">
        <v>2000</v>
      </c>
      <c r="G24" s="82" t="s">
        <v>98</v>
      </c>
      <c r="H24" s="82"/>
      <c r="I24" s="81" t="s">
        <v>46</v>
      </c>
      <c r="J24" s="84">
        <v>98762241</v>
      </c>
      <c r="K24" s="81"/>
      <c r="L24" s="85"/>
      <c r="M24" s="85"/>
      <c r="N24" s="85"/>
      <c r="O24" s="85"/>
      <c r="P24" s="118" t="s">
        <v>123</v>
      </c>
      <c r="Q24" s="85"/>
      <c r="R24" s="85"/>
      <c r="S24" s="85"/>
      <c r="T24" s="85"/>
      <c r="U24" s="86"/>
      <c r="V24" s="86"/>
      <c r="W24" s="86"/>
      <c r="X24" s="86"/>
      <c r="Y24" s="86"/>
      <c r="Z24" s="86"/>
      <c r="AA24" s="86"/>
      <c r="AB24" s="85"/>
      <c r="AC24" s="85"/>
      <c r="AD24" s="85"/>
      <c r="AE24" s="85"/>
      <c r="AF24" s="85"/>
      <c r="AG24" s="85"/>
      <c r="AH24" s="85"/>
      <c r="AI24" s="85"/>
      <c r="AJ24" s="85"/>
      <c r="AK24" s="85"/>
      <c r="AL24" s="86"/>
      <c r="AM24" s="85"/>
      <c r="AN24" s="85"/>
      <c r="AO24" s="85"/>
      <c r="AP24" s="85"/>
      <c r="AQ24" s="85"/>
      <c r="AR24" s="85"/>
      <c r="AS24" s="85"/>
      <c r="AT24" s="85"/>
      <c r="AU24" s="85"/>
      <c r="AV24" s="85"/>
      <c r="AW24" s="156"/>
      <c r="AX24" s="86"/>
      <c r="AY24" s="86"/>
      <c r="AZ24" s="85"/>
      <c r="BA24" s="86"/>
      <c r="BB24" s="85"/>
      <c r="BC24" s="85"/>
      <c r="BD24" s="86"/>
      <c r="BE24" s="85"/>
      <c r="BF24" s="157"/>
    </row>
    <row r="25" spans="1:58" s="124" customFormat="1" ht="38.25" customHeight="1">
      <c r="A25" s="186"/>
      <c r="B25" s="164" t="s">
        <v>97</v>
      </c>
      <c r="C25" s="89" t="s">
        <v>106</v>
      </c>
      <c r="D25" s="90"/>
      <c r="E25" s="90">
        <v>6</v>
      </c>
      <c r="F25" s="90">
        <v>2000</v>
      </c>
      <c r="G25" s="91"/>
      <c r="H25" s="91" t="s">
        <v>99</v>
      </c>
      <c r="I25" s="90" t="s">
        <v>46</v>
      </c>
      <c r="J25" s="93">
        <v>43817001</v>
      </c>
      <c r="K25" s="90" t="s">
        <v>47</v>
      </c>
      <c r="L25" s="90"/>
      <c r="M25" s="90"/>
      <c r="N25" s="90"/>
      <c r="O25" s="90"/>
      <c r="P25" s="91" t="s">
        <v>114</v>
      </c>
      <c r="Q25" s="90"/>
      <c r="R25" s="141">
        <v>42.56</v>
      </c>
      <c r="S25" s="141">
        <v>130.4</v>
      </c>
      <c r="T25" s="96">
        <v>0</v>
      </c>
      <c r="U25" s="96">
        <v>0</v>
      </c>
      <c r="V25" s="96">
        <v>0</v>
      </c>
      <c r="W25" s="96">
        <f>((V25*S25)/R25)</f>
        <v>0</v>
      </c>
      <c r="X25" s="96">
        <v>0</v>
      </c>
      <c r="Y25" s="96">
        <f>X25*25%</f>
        <v>0</v>
      </c>
      <c r="Z25" s="96">
        <f>(X25+Y25)*25%</f>
        <v>0</v>
      </c>
      <c r="AA25" s="96">
        <f>(X25+Y25-Z25)</f>
        <v>0</v>
      </c>
      <c r="AB25" s="96">
        <v>0</v>
      </c>
      <c r="AC25" s="96">
        <v>0</v>
      </c>
      <c r="AD25" s="96">
        <v>0</v>
      </c>
      <c r="AE25" s="96">
        <v>0</v>
      </c>
      <c r="AF25" s="96">
        <v>0</v>
      </c>
      <c r="AG25" s="96">
        <v>0</v>
      </c>
      <c r="AH25" s="96">
        <f aca="true" t="shared" si="4" ref="AH25:AJ26">AE25-AB25</f>
        <v>0</v>
      </c>
      <c r="AI25" s="96">
        <f t="shared" si="4"/>
        <v>0</v>
      </c>
      <c r="AJ25" s="96">
        <f t="shared" si="4"/>
        <v>0</v>
      </c>
      <c r="AK25" s="96">
        <f>((AH25*1)+(AI25*30)+(AJ25*360))/30</f>
        <v>0</v>
      </c>
      <c r="AL25" s="96">
        <f>AA25*((POWER(1.004867,AK25)-1)/0.004867)</f>
        <v>0</v>
      </c>
      <c r="AM25" s="90">
        <v>0</v>
      </c>
      <c r="AN25" s="90">
        <v>0</v>
      </c>
      <c r="AO25" s="90">
        <v>0</v>
      </c>
      <c r="AP25" s="90">
        <v>0</v>
      </c>
      <c r="AQ25" s="90">
        <v>0</v>
      </c>
      <c r="AR25" s="90">
        <v>0</v>
      </c>
      <c r="AS25" s="90">
        <v>0</v>
      </c>
      <c r="AT25" s="90">
        <v>0</v>
      </c>
      <c r="AU25" s="90">
        <v>0</v>
      </c>
      <c r="AV25" s="97">
        <f>((AS25*1)+(AT25*30)+(AU25*360))/30</f>
        <v>0</v>
      </c>
      <c r="AW25" s="98">
        <f>+AK25+AV25</f>
        <v>0</v>
      </c>
      <c r="AX25" s="96">
        <f>AA25*((POWER(1.004867,AV25)-1))/(0.004867*((POWER(1.004867,AV25))))</f>
        <v>0</v>
      </c>
      <c r="AY25" s="96">
        <f>AL25+AX25</f>
        <v>0</v>
      </c>
      <c r="AZ25" s="142">
        <v>0</v>
      </c>
      <c r="BA25" s="96">
        <f>'[2]IPC Y SMMLV'!$C$4*AZ25</f>
        <v>0</v>
      </c>
      <c r="BB25" s="90"/>
      <c r="BC25" s="96">
        <f>'[1]IPC Y SMMLV'!$C$4*BB25</f>
        <v>0</v>
      </c>
      <c r="BD25" s="96">
        <f>U25+AY25+BA25+BC25</f>
        <v>0</v>
      </c>
      <c r="BE25" s="90"/>
      <c r="BF25" s="158"/>
    </row>
    <row r="26" spans="1:58" s="125" customFormat="1" ht="38.25" customHeight="1" thickBot="1">
      <c r="A26" s="187"/>
      <c r="B26" s="165" t="s">
        <v>97</v>
      </c>
      <c r="C26" s="159" t="s">
        <v>106</v>
      </c>
      <c r="D26" s="113"/>
      <c r="E26" s="113">
        <v>6</v>
      </c>
      <c r="F26" s="113">
        <v>2000</v>
      </c>
      <c r="G26" s="109"/>
      <c r="H26" s="109" t="s">
        <v>173</v>
      </c>
      <c r="I26" s="113" t="s">
        <v>46</v>
      </c>
      <c r="J26" s="160">
        <v>15250488</v>
      </c>
      <c r="K26" s="113" t="s">
        <v>86</v>
      </c>
      <c r="L26" s="161"/>
      <c r="M26" s="113"/>
      <c r="N26" s="113"/>
      <c r="O26" s="113"/>
      <c r="P26" s="109" t="s">
        <v>174</v>
      </c>
      <c r="Q26" s="109"/>
      <c r="R26" s="110">
        <v>42.56</v>
      </c>
      <c r="S26" s="110">
        <v>130.4</v>
      </c>
      <c r="T26" s="112">
        <v>0</v>
      </c>
      <c r="U26" s="112">
        <v>0</v>
      </c>
      <c r="V26" s="112">
        <v>0</v>
      </c>
      <c r="W26" s="112">
        <f>((V26*S26)/R26)</f>
        <v>0</v>
      </c>
      <c r="X26" s="112">
        <v>0</v>
      </c>
      <c r="Y26" s="112">
        <f>X26*25%</f>
        <v>0</v>
      </c>
      <c r="Z26" s="112">
        <f>(X26+Y26)*25%</f>
        <v>0</v>
      </c>
      <c r="AA26" s="112">
        <f>(X26+Y26-Z26)</f>
        <v>0</v>
      </c>
      <c r="AB26" s="112">
        <v>0</v>
      </c>
      <c r="AC26" s="112">
        <v>0</v>
      </c>
      <c r="AD26" s="112">
        <v>0</v>
      </c>
      <c r="AE26" s="112">
        <v>0</v>
      </c>
      <c r="AF26" s="112">
        <v>0</v>
      </c>
      <c r="AG26" s="112">
        <v>0</v>
      </c>
      <c r="AH26" s="112">
        <f t="shared" si="4"/>
        <v>0</v>
      </c>
      <c r="AI26" s="112">
        <f t="shared" si="4"/>
        <v>0</v>
      </c>
      <c r="AJ26" s="112">
        <f t="shared" si="4"/>
        <v>0</v>
      </c>
      <c r="AK26" s="112">
        <f>((AH26*1)+(AI26*30)+(AJ26*360))/30</f>
        <v>0</v>
      </c>
      <c r="AL26" s="112">
        <f>AA26*((POWER(1.004867,AK26)-1)/0.004867)</f>
        <v>0</v>
      </c>
      <c r="AM26" s="113">
        <v>0</v>
      </c>
      <c r="AN26" s="113">
        <v>0</v>
      </c>
      <c r="AO26" s="113">
        <v>0</v>
      </c>
      <c r="AP26" s="113">
        <v>0</v>
      </c>
      <c r="AQ26" s="113">
        <v>0</v>
      </c>
      <c r="AR26" s="113">
        <v>0</v>
      </c>
      <c r="AS26" s="113">
        <v>0</v>
      </c>
      <c r="AT26" s="113">
        <v>0</v>
      </c>
      <c r="AU26" s="113">
        <v>0</v>
      </c>
      <c r="AV26" s="114">
        <f>((AS26*1)+(AT26*30)+(AU26*360))/30</f>
        <v>0</v>
      </c>
      <c r="AW26" s="115">
        <f>+AK26+AV26</f>
        <v>0</v>
      </c>
      <c r="AX26" s="112">
        <f>AA26*((POWER(1.004867,AV26)-1))/(0.004867*((POWER(1.004867,AV26))))</f>
        <v>0</v>
      </c>
      <c r="AY26" s="112">
        <f>AL26+AX26</f>
        <v>0</v>
      </c>
      <c r="AZ26" s="116">
        <v>0</v>
      </c>
      <c r="BA26" s="112">
        <f>'[2]IPC Y SMMLV'!$C$4*AZ26</f>
        <v>0</v>
      </c>
      <c r="BB26" s="116"/>
      <c r="BC26" s="112">
        <f>'[1]IPC Y SMMLV'!$C$4*BB26</f>
        <v>0</v>
      </c>
      <c r="BD26" s="112">
        <f>U26+AY26+BA26+BC26</f>
        <v>0</v>
      </c>
      <c r="BE26" s="113"/>
      <c r="BF26" s="162">
        <f>SUM(BD24:BD26)</f>
        <v>0</v>
      </c>
    </row>
    <row r="27" spans="7:58" ht="12.75" hidden="1">
      <c r="G27" s="62">
        <v>6</v>
      </c>
      <c r="H27" s="62">
        <v>16</v>
      </c>
      <c r="BD27" s="167">
        <f>SUM(BD5:BD26)</f>
        <v>466400000</v>
      </c>
      <c r="BF27" s="167">
        <f>SUM(BF5:BF26)</f>
        <v>466400000</v>
      </c>
    </row>
    <row r="28" ht="12.75" hidden="1"/>
    <row r="29" ht="12.75" hidden="1"/>
  </sheetData>
  <sheetProtection password="898B" sheet="1"/>
  <autoFilter ref="A3:BF4"/>
  <mergeCells count="14">
    <mergeCell ref="A20:A23"/>
    <mergeCell ref="A24:A26"/>
    <mergeCell ref="BB2:BC2"/>
    <mergeCell ref="A4:BF4"/>
    <mergeCell ref="A5:A8"/>
    <mergeCell ref="A9:A10"/>
    <mergeCell ref="A2:O2"/>
    <mergeCell ref="R2:S2"/>
    <mergeCell ref="T2:U2"/>
    <mergeCell ref="V2:AA2"/>
    <mergeCell ref="AB2:AY2"/>
    <mergeCell ref="AZ2:BA2"/>
    <mergeCell ref="A11:A16"/>
    <mergeCell ref="A17:A19"/>
  </mergeCells>
  <printOptions/>
  <pageMargins left="0.7" right="0.7" top="0.75" bottom="0.75" header="0.3" footer="0.3"/>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1:BF23"/>
  <sheetViews>
    <sheetView zoomScalePageLayoutView="0" workbookViewId="0" topLeftCell="A1">
      <pane xSplit="2" ySplit="4" topLeftCell="AS20" activePane="bottomRight" state="frozen"/>
      <selection pane="topLeft" activeCell="A1" sqref="A1"/>
      <selection pane="topRight" activeCell="C1" sqref="C1"/>
      <selection pane="bottomLeft" activeCell="A5" sqref="A5"/>
      <selection pane="bottomRight" activeCell="AV50" sqref="AV50"/>
    </sheetView>
  </sheetViews>
  <sheetFormatPr defaultColWidth="11.421875" defaultRowHeight="15"/>
  <cols>
    <col min="1" max="1" width="12.8515625" style="65" customWidth="1"/>
    <col min="2" max="2" width="39.8515625" style="62" customWidth="1"/>
    <col min="3" max="3" width="29.8515625" style="63" customWidth="1"/>
    <col min="4" max="4" width="15.421875" style="62" customWidth="1"/>
    <col min="5" max="6" width="11.57421875" style="62" customWidth="1"/>
    <col min="7" max="7" width="35.57421875" style="62" customWidth="1"/>
    <col min="8" max="8" width="34.8515625" style="62" customWidth="1"/>
    <col min="9" max="9" width="11.421875" style="62" customWidth="1"/>
    <col min="10" max="10" width="15.57421875" style="62" customWidth="1"/>
    <col min="11" max="11" width="13.421875" style="62" customWidth="1"/>
    <col min="12" max="12" width="13.7109375" style="62" hidden="1" customWidth="1"/>
    <col min="13" max="14" width="12.28125" style="62" hidden="1" customWidth="1"/>
    <col min="15" max="15" width="11.57421875" style="62" hidden="1" customWidth="1"/>
    <col min="16" max="16" width="49.00390625" style="62" customWidth="1"/>
    <col min="17" max="17" width="15.140625" style="62" bestFit="1" customWidth="1"/>
    <col min="18" max="19" width="11.421875" style="62" customWidth="1"/>
    <col min="20" max="20" width="15.8515625" style="62" customWidth="1"/>
    <col min="21" max="21" width="32.7109375" style="62" customWidth="1"/>
    <col min="22" max="22" width="14.140625" style="62" customWidth="1"/>
    <col min="23" max="23" width="15.8515625" style="62" customWidth="1"/>
    <col min="24" max="24" width="13.8515625" style="62" customWidth="1"/>
    <col min="25" max="25" width="11.421875" style="62" customWidth="1"/>
    <col min="26" max="26" width="16.28125" style="62" customWidth="1"/>
    <col min="27" max="27" width="16.57421875" style="62" customWidth="1"/>
    <col min="28" max="33" width="11.421875" style="62" customWidth="1"/>
    <col min="34" max="34" width="13.8515625" style="62" customWidth="1"/>
    <col min="35" max="35" width="17.140625" style="62" customWidth="1"/>
    <col min="36" max="36" width="14.57421875" style="62" bestFit="1" customWidth="1"/>
    <col min="37" max="37" width="11.421875" style="62" customWidth="1"/>
    <col min="38" max="38" width="17.00390625" style="62" bestFit="1" customWidth="1"/>
    <col min="39" max="48" width="11.421875" style="62" customWidth="1"/>
    <col min="49" max="49" width="11.28125" style="64" customWidth="1"/>
    <col min="50" max="50" width="13.8515625" style="62" bestFit="1" customWidth="1"/>
    <col min="51" max="51" width="18.57421875" style="62" bestFit="1" customWidth="1"/>
    <col min="52" max="52" width="11.57421875" style="62" bestFit="1" customWidth="1"/>
    <col min="53" max="53" width="17.8515625" style="62" bestFit="1" customWidth="1"/>
    <col min="54" max="54" width="11.421875" style="62" customWidth="1"/>
    <col min="55" max="55" width="12.7109375" style="62" customWidth="1"/>
    <col min="56" max="56" width="19.8515625" style="62" bestFit="1" customWidth="1"/>
    <col min="57" max="57" width="25.28125" style="62" customWidth="1"/>
    <col min="58" max="58" width="24.57421875" style="62" customWidth="1"/>
    <col min="59" max="16384" width="11.421875" style="62" customWidth="1"/>
  </cols>
  <sheetData>
    <row r="1" spans="1:56" s="14" customFormat="1" ht="36" customHeight="1">
      <c r="A1" s="1"/>
      <c r="B1" s="2"/>
      <c r="C1" s="3"/>
      <c r="D1" s="4"/>
      <c r="E1" s="4"/>
      <c r="F1" s="4"/>
      <c r="G1" s="5"/>
      <c r="H1" s="5"/>
      <c r="I1" s="5"/>
      <c r="J1" s="6"/>
      <c r="K1" s="4"/>
      <c r="L1" s="7"/>
      <c r="M1" s="8"/>
      <c r="N1" s="8"/>
      <c r="O1" s="4"/>
      <c r="P1" s="4"/>
      <c r="Q1" s="4"/>
      <c r="R1" s="9"/>
      <c r="S1" s="9"/>
      <c r="T1" s="10"/>
      <c r="U1" s="10"/>
      <c r="V1" s="10"/>
      <c r="W1" s="10"/>
      <c r="X1" s="10"/>
      <c r="Y1" s="10"/>
      <c r="Z1" s="10"/>
      <c r="AA1" s="10"/>
      <c r="AB1" s="10"/>
      <c r="AC1" s="10"/>
      <c r="AD1" s="10"/>
      <c r="AE1" s="4"/>
      <c r="AF1" s="4"/>
      <c r="AG1" s="4"/>
      <c r="AH1" s="4"/>
      <c r="AI1" s="4"/>
      <c r="AJ1" s="4"/>
      <c r="AK1" s="4"/>
      <c r="AL1" s="11"/>
      <c r="AM1" s="4"/>
      <c r="AN1" s="4"/>
      <c r="AO1" s="4"/>
      <c r="AP1" s="4"/>
      <c r="AQ1" s="4"/>
      <c r="AR1" s="4"/>
      <c r="AS1" s="4"/>
      <c r="AT1" s="4"/>
      <c r="AU1" s="4"/>
      <c r="AV1" s="4"/>
      <c r="AW1" s="12"/>
      <c r="AX1" s="11"/>
      <c r="AY1" s="11"/>
      <c r="AZ1" s="13"/>
      <c r="BA1" s="13"/>
      <c r="BB1" s="13"/>
      <c r="BC1" s="10"/>
      <c r="BD1" s="10"/>
    </row>
    <row r="2" spans="1:58" s="14" customFormat="1" ht="36" customHeight="1">
      <c r="A2" s="174"/>
      <c r="B2" s="174"/>
      <c r="C2" s="174"/>
      <c r="D2" s="174"/>
      <c r="E2" s="174"/>
      <c r="F2" s="174"/>
      <c r="G2" s="174"/>
      <c r="H2" s="174"/>
      <c r="I2" s="174"/>
      <c r="J2" s="174"/>
      <c r="K2" s="174"/>
      <c r="L2" s="174"/>
      <c r="M2" s="174"/>
      <c r="N2" s="174"/>
      <c r="O2" s="174"/>
      <c r="P2" s="127"/>
      <c r="Q2" s="127"/>
      <c r="R2" s="175" t="s">
        <v>0</v>
      </c>
      <c r="S2" s="175"/>
      <c r="T2" s="168" t="s">
        <v>1</v>
      </c>
      <c r="U2" s="168"/>
      <c r="V2" s="173" t="s">
        <v>2</v>
      </c>
      <c r="W2" s="173"/>
      <c r="X2" s="173"/>
      <c r="Y2" s="173"/>
      <c r="Z2" s="173"/>
      <c r="AA2" s="173"/>
      <c r="AB2" s="173" t="s">
        <v>3</v>
      </c>
      <c r="AC2" s="173"/>
      <c r="AD2" s="173"/>
      <c r="AE2" s="173"/>
      <c r="AF2" s="173"/>
      <c r="AG2" s="173"/>
      <c r="AH2" s="173"/>
      <c r="AI2" s="173"/>
      <c r="AJ2" s="173"/>
      <c r="AK2" s="173"/>
      <c r="AL2" s="173"/>
      <c r="AM2" s="173"/>
      <c r="AN2" s="173"/>
      <c r="AO2" s="173"/>
      <c r="AP2" s="173"/>
      <c r="AQ2" s="173"/>
      <c r="AR2" s="173"/>
      <c r="AS2" s="173"/>
      <c r="AT2" s="173"/>
      <c r="AU2" s="173"/>
      <c r="AV2" s="173"/>
      <c r="AW2" s="173"/>
      <c r="AX2" s="173"/>
      <c r="AY2" s="173"/>
      <c r="AZ2" s="172" t="s">
        <v>4</v>
      </c>
      <c r="BA2" s="172"/>
      <c r="BB2" s="168" t="s">
        <v>5</v>
      </c>
      <c r="BC2" s="168"/>
      <c r="BD2" s="126" t="s">
        <v>6</v>
      </c>
      <c r="BE2" s="17" t="s">
        <v>7</v>
      </c>
      <c r="BF2" s="17" t="s">
        <v>8</v>
      </c>
    </row>
    <row r="3" spans="1:58" s="31" customFormat="1" ht="36" customHeight="1" thickBot="1">
      <c r="A3" s="18" t="s">
        <v>9</v>
      </c>
      <c r="B3" s="18" t="s">
        <v>10</v>
      </c>
      <c r="C3" s="19" t="s">
        <v>11</v>
      </c>
      <c r="D3" s="20" t="s">
        <v>12</v>
      </c>
      <c r="E3" s="20" t="s">
        <v>13</v>
      </c>
      <c r="F3" s="20" t="s">
        <v>14</v>
      </c>
      <c r="G3" s="20" t="s">
        <v>15</v>
      </c>
      <c r="H3" s="20" t="s">
        <v>16</v>
      </c>
      <c r="I3" s="20" t="s">
        <v>17</v>
      </c>
      <c r="J3" s="21" t="s">
        <v>18</v>
      </c>
      <c r="K3" s="20" t="s">
        <v>19</v>
      </c>
      <c r="L3" s="22" t="s">
        <v>20</v>
      </c>
      <c r="M3" s="23" t="s">
        <v>21</v>
      </c>
      <c r="N3" s="23" t="s">
        <v>22</v>
      </c>
      <c r="O3" s="20" t="s">
        <v>23</v>
      </c>
      <c r="P3" s="20" t="s">
        <v>24</v>
      </c>
      <c r="Q3" s="20" t="s">
        <v>25</v>
      </c>
      <c r="R3" s="24" t="s">
        <v>26</v>
      </c>
      <c r="S3" s="24" t="s">
        <v>27</v>
      </c>
      <c r="T3" s="25" t="s">
        <v>28</v>
      </c>
      <c r="U3" s="25" t="s">
        <v>29</v>
      </c>
      <c r="V3" s="25" t="s">
        <v>30</v>
      </c>
      <c r="W3" s="25" t="s">
        <v>31</v>
      </c>
      <c r="X3" s="25" t="s">
        <v>49</v>
      </c>
      <c r="Y3" s="25" t="s">
        <v>32</v>
      </c>
      <c r="Z3" s="25" t="s">
        <v>33</v>
      </c>
      <c r="AA3" s="25" t="s">
        <v>34</v>
      </c>
      <c r="AB3" s="26" t="s">
        <v>12</v>
      </c>
      <c r="AC3" s="26" t="s">
        <v>13</v>
      </c>
      <c r="AD3" s="26" t="s">
        <v>14</v>
      </c>
      <c r="AE3" s="27" t="s">
        <v>12</v>
      </c>
      <c r="AF3" s="27" t="s">
        <v>13</v>
      </c>
      <c r="AG3" s="27" t="s">
        <v>14</v>
      </c>
      <c r="AH3" s="26" t="s">
        <v>12</v>
      </c>
      <c r="AI3" s="26" t="s">
        <v>13</v>
      </c>
      <c r="AJ3" s="26" t="s">
        <v>14</v>
      </c>
      <c r="AK3" s="26" t="s">
        <v>35</v>
      </c>
      <c r="AL3" s="26" t="s">
        <v>36</v>
      </c>
      <c r="AM3" s="26" t="s">
        <v>12</v>
      </c>
      <c r="AN3" s="26" t="s">
        <v>13</v>
      </c>
      <c r="AO3" s="26" t="s">
        <v>14</v>
      </c>
      <c r="AP3" s="26" t="s">
        <v>12</v>
      </c>
      <c r="AQ3" s="26" t="s">
        <v>13</v>
      </c>
      <c r="AR3" s="26" t="s">
        <v>14</v>
      </c>
      <c r="AS3" s="26" t="s">
        <v>12</v>
      </c>
      <c r="AT3" s="26" t="s">
        <v>13</v>
      </c>
      <c r="AU3" s="26" t="s">
        <v>14</v>
      </c>
      <c r="AV3" s="26" t="s">
        <v>35</v>
      </c>
      <c r="AW3" s="28"/>
      <c r="AX3" s="26" t="s">
        <v>37</v>
      </c>
      <c r="AY3" s="25" t="s">
        <v>38</v>
      </c>
      <c r="AZ3" s="29" t="s">
        <v>39</v>
      </c>
      <c r="BA3" s="25" t="s">
        <v>40</v>
      </c>
      <c r="BB3" s="30" t="s">
        <v>39</v>
      </c>
      <c r="BC3" s="25" t="s">
        <v>41</v>
      </c>
      <c r="BD3" s="25" t="s">
        <v>42</v>
      </c>
      <c r="BE3" s="26" t="s">
        <v>43</v>
      </c>
      <c r="BF3" s="26" t="s">
        <v>44</v>
      </c>
    </row>
    <row r="4" spans="1:58" s="31" customFormat="1" ht="36" customHeight="1" thickBot="1">
      <c r="A4" s="169" t="s">
        <v>124</v>
      </c>
      <c r="B4" s="170"/>
      <c r="C4" s="170"/>
      <c r="D4" s="170"/>
      <c r="E4" s="170"/>
      <c r="F4" s="170"/>
      <c r="G4" s="170"/>
      <c r="H4" s="170"/>
      <c r="I4" s="170"/>
      <c r="J4" s="170"/>
      <c r="K4" s="170"/>
      <c r="L4" s="170"/>
      <c r="M4" s="170"/>
      <c r="N4" s="170"/>
      <c r="O4" s="170"/>
      <c r="P4" s="170"/>
      <c r="Q4" s="170"/>
      <c r="R4" s="170"/>
      <c r="S4" s="170"/>
      <c r="T4" s="170"/>
      <c r="U4" s="170"/>
      <c r="V4" s="170"/>
      <c r="W4" s="170"/>
      <c r="X4" s="170"/>
      <c r="Y4" s="170"/>
      <c r="Z4" s="170"/>
      <c r="AA4" s="170"/>
      <c r="AB4" s="170"/>
      <c r="AC4" s="170"/>
      <c r="AD4" s="170"/>
      <c r="AE4" s="170"/>
      <c r="AF4" s="170"/>
      <c r="AG4" s="170"/>
      <c r="AH4" s="170"/>
      <c r="AI4" s="170"/>
      <c r="AJ4" s="170"/>
      <c r="AK4" s="170"/>
      <c r="AL4" s="170"/>
      <c r="AM4" s="170"/>
      <c r="AN4" s="170"/>
      <c r="AO4" s="170"/>
      <c r="AP4" s="170"/>
      <c r="AQ4" s="170"/>
      <c r="AR4" s="170"/>
      <c r="AS4" s="170"/>
      <c r="AT4" s="170"/>
      <c r="AU4" s="170"/>
      <c r="AV4" s="170"/>
      <c r="AW4" s="170"/>
      <c r="AX4" s="170"/>
      <c r="AY4" s="170"/>
      <c r="AZ4" s="170"/>
      <c r="BA4" s="170"/>
      <c r="BB4" s="170"/>
      <c r="BC4" s="170"/>
      <c r="BD4" s="170"/>
      <c r="BE4" s="170"/>
      <c r="BF4" s="171"/>
    </row>
    <row r="5" spans="1:58" s="32" customFormat="1" ht="102">
      <c r="A5" s="176">
        <v>1</v>
      </c>
      <c r="B5" s="53" t="s">
        <v>125</v>
      </c>
      <c r="C5" s="54" t="s">
        <v>193</v>
      </c>
      <c r="D5" s="55">
        <v>21</v>
      </c>
      <c r="E5" s="55">
        <v>12</v>
      </c>
      <c r="F5" s="55">
        <v>2000</v>
      </c>
      <c r="G5" s="56" t="s">
        <v>126</v>
      </c>
      <c r="H5" s="60"/>
      <c r="I5" s="55" t="s">
        <v>46</v>
      </c>
      <c r="J5" s="57">
        <v>98567536</v>
      </c>
      <c r="K5" s="55"/>
      <c r="L5" s="58"/>
      <c r="M5" s="58"/>
      <c r="N5" s="58"/>
      <c r="O5" s="58"/>
      <c r="P5" s="128" t="s">
        <v>134</v>
      </c>
      <c r="Q5" s="58"/>
      <c r="R5" s="58"/>
      <c r="S5" s="58"/>
      <c r="T5" s="58"/>
      <c r="U5" s="59"/>
      <c r="V5" s="59"/>
      <c r="W5" s="59"/>
      <c r="X5" s="59"/>
      <c r="Y5" s="59"/>
      <c r="Z5" s="59"/>
      <c r="AA5" s="59"/>
      <c r="AB5" s="58"/>
      <c r="AC5" s="58"/>
      <c r="AD5" s="58"/>
      <c r="AE5" s="58"/>
      <c r="AF5" s="58"/>
      <c r="AG5" s="58"/>
      <c r="AH5" s="58"/>
      <c r="AI5" s="58"/>
      <c r="AJ5" s="58"/>
      <c r="AK5" s="58"/>
      <c r="AL5" s="59"/>
      <c r="AM5" s="58"/>
      <c r="AN5" s="58"/>
      <c r="AO5" s="58"/>
      <c r="AP5" s="58"/>
      <c r="AQ5" s="58"/>
      <c r="AR5" s="58"/>
      <c r="AS5" s="58"/>
      <c r="AT5" s="58"/>
      <c r="AU5" s="58"/>
      <c r="AV5" s="58"/>
      <c r="AW5" s="34"/>
      <c r="AX5" s="59"/>
      <c r="AY5" s="59"/>
      <c r="AZ5" s="58"/>
      <c r="BA5" s="59"/>
      <c r="BB5" s="58"/>
      <c r="BC5" s="58"/>
      <c r="BD5" s="59"/>
      <c r="BE5" s="58"/>
      <c r="BF5" s="58"/>
    </row>
    <row r="6" spans="1:58" s="33" customFormat="1" ht="76.5">
      <c r="A6" s="177"/>
      <c r="B6" s="35" t="s">
        <v>125</v>
      </c>
      <c r="C6" s="36" t="s">
        <v>193</v>
      </c>
      <c r="D6" s="37">
        <v>21</v>
      </c>
      <c r="E6" s="37">
        <v>12</v>
      </c>
      <c r="F6" s="37">
        <v>2000</v>
      </c>
      <c r="G6" s="43"/>
      <c r="H6" s="38" t="s">
        <v>127</v>
      </c>
      <c r="I6" s="37" t="s">
        <v>46</v>
      </c>
      <c r="J6" s="39">
        <v>21301681</v>
      </c>
      <c r="K6" s="37" t="s">
        <v>48</v>
      </c>
      <c r="L6" s="37"/>
      <c r="M6" s="37"/>
      <c r="N6" s="37"/>
      <c r="O6" s="37"/>
      <c r="P6" s="43" t="s">
        <v>179</v>
      </c>
      <c r="Q6" s="61"/>
      <c r="R6" s="49">
        <v>43.27</v>
      </c>
      <c r="S6" s="49">
        <v>130.4</v>
      </c>
      <c r="T6" s="40">
        <v>0</v>
      </c>
      <c r="U6" s="40">
        <f>((T6*S6)/R6)</f>
        <v>0</v>
      </c>
      <c r="V6" s="40">
        <v>0</v>
      </c>
      <c r="W6" s="40">
        <v>0</v>
      </c>
      <c r="X6" s="40">
        <v>0</v>
      </c>
      <c r="Y6" s="40">
        <v>0</v>
      </c>
      <c r="Z6" s="40">
        <v>0</v>
      </c>
      <c r="AA6" s="40">
        <v>0</v>
      </c>
      <c r="AB6" s="40">
        <v>0</v>
      </c>
      <c r="AC6" s="40">
        <v>0</v>
      </c>
      <c r="AD6" s="40">
        <v>0</v>
      </c>
      <c r="AE6" s="40">
        <v>0</v>
      </c>
      <c r="AF6" s="40">
        <v>0</v>
      </c>
      <c r="AG6" s="40">
        <v>0</v>
      </c>
      <c r="AH6" s="40">
        <v>0</v>
      </c>
      <c r="AI6" s="40">
        <v>0</v>
      </c>
      <c r="AJ6" s="40">
        <v>0</v>
      </c>
      <c r="AK6" s="40">
        <v>0</v>
      </c>
      <c r="AL6" s="40">
        <v>0</v>
      </c>
      <c r="AM6" s="37">
        <v>0</v>
      </c>
      <c r="AN6" s="37">
        <v>0</v>
      </c>
      <c r="AO6" s="37">
        <v>0</v>
      </c>
      <c r="AP6" s="37">
        <v>0</v>
      </c>
      <c r="AQ6" s="37">
        <v>0</v>
      </c>
      <c r="AR6" s="37">
        <v>0</v>
      </c>
      <c r="AS6" s="37">
        <v>0</v>
      </c>
      <c r="AT6" s="37">
        <v>0</v>
      </c>
      <c r="AU6" s="37">
        <v>0</v>
      </c>
      <c r="AV6" s="41">
        <f aca="true" t="shared" si="0" ref="AV6:AV13">((AS6*1)+(AT6*30)+(AU6*360))/30</f>
        <v>0</v>
      </c>
      <c r="AW6" s="42">
        <f aca="true" t="shared" si="1" ref="AW6:AW13">+AK6+AV6</f>
        <v>0</v>
      </c>
      <c r="AX6" s="73">
        <f aca="true" t="shared" si="2" ref="AX6:AX13">AA6*((POWER(1.004867,AV6)-1))/(0.004867*((POWER(1.004867,AV6))))</f>
        <v>0</v>
      </c>
      <c r="AY6" s="73">
        <f aca="true" t="shared" si="3" ref="AY6:AY13">AL6+AX6</f>
        <v>0</v>
      </c>
      <c r="AZ6" s="74">
        <v>50</v>
      </c>
      <c r="BA6" s="40">
        <f>'[2]IPC Y SMMLV'!$C$4*AZ6</f>
        <v>58000000</v>
      </c>
      <c r="BB6" s="74"/>
      <c r="BC6" s="73">
        <f>'[1]IPC Y SMMLV'!$C$4*BB6</f>
        <v>0</v>
      </c>
      <c r="BD6" s="73">
        <f aca="true" t="shared" si="4" ref="BD6:BD13">U6+AY6+BA6+BC6</f>
        <v>58000000</v>
      </c>
      <c r="BE6" s="37"/>
      <c r="BF6" s="75"/>
    </row>
    <row r="7" spans="1:58" s="33" customFormat="1" ht="63.75">
      <c r="A7" s="177"/>
      <c r="B7" s="35" t="s">
        <v>125</v>
      </c>
      <c r="C7" s="36" t="s">
        <v>193</v>
      </c>
      <c r="D7" s="37">
        <v>21</v>
      </c>
      <c r="E7" s="37">
        <v>12</v>
      </c>
      <c r="F7" s="37">
        <v>2000</v>
      </c>
      <c r="G7" s="43"/>
      <c r="H7" s="38" t="s">
        <v>183</v>
      </c>
      <c r="I7" s="37" t="s">
        <v>46</v>
      </c>
      <c r="J7" s="39"/>
      <c r="K7" s="37" t="s">
        <v>86</v>
      </c>
      <c r="L7" s="37"/>
      <c r="M7" s="37"/>
      <c r="N7" s="37"/>
      <c r="O7" s="37"/>
      <c r="P7" s="43" t="s">
        <v>184</v>
      </c>
      <c r="Q7" s="61"/>
      <c r="R7" s="49">
        <v>43.27</v>
      </c>
      <c r="S7" s="49">
        <v>130.4</v>
      </c>
      <c r="T7" s="40"/>
      <c r="U7" s="40"/>
      <c r="V7" s="40">
        <v>0</v>
      </c>
      <c r="W7" s="40">
        <v>0</v>
      </c>
      <c r="X7" s="40">
        <v>0</v>
      </c>
      <c r="Y7" s="40">
        <v>0</v>
      </c>
      <c r="Z7" s="40">
        <v>0</v>
      </c>
      <c r="AA7" s="40">
        <v>0</v>
      </c>
      <c r="AB7" s="40">
        <v>0</v>
      </c>
      <c r="AC7" s="40">
        <v>0</v>
      </c>
      <c r="AD7" s="40">
        <v>0</v>
      </c>
      <c r="AE7" s="40">
        <v>0</v>
      </c>
      <c r="AF7" s="40">
        <v>0</v>
      </c>
      <c r="AG7" s="40">
        <v>0</v>
      </c>
      <c r="AH7" s="40">
        <v>0</v>
      </c>
      <c r="AI7" s="40">
        <v>0</v>
      </c>
      <c r="AJ7" s="40">
        <v>0</v>
      </c>
      <c r="AK7" s="40">
        <v>0</v>
      </c>
      <c r="AL7" s="40">
        <v>0</v>
      </c>
      <c r="AM7" s="37">
        <v>0</v>
      </c>
      <c r="AN7" s="37">
        <v>0</v>
      </c>
      <c r="AO7" s="37">
        <v>0</v>
      </c>
      <c r="AP7" s="37">
        <v>0</v>
      </c>
      <c r="AQ7" s="37">
        <v>0</v>
      </c>
      <c r="AR7" s="37">
        <v>0</v>
      </c>
      <c r="AS7" s="37">
        <v>0</v>
      </c>
      <c r="AT7" s="37">
        <v>0</v>
      </c>
      <c r="AU7" s="37">
        <v>0</v>
      </c>
      <c r="AV7" s="41">
        <f>((AS7*1)+(AT7*30)+(AU7*360))/30</f>
        <v>0</v>
      </c>
      <c r="AW7" s="42">
        <f>+AK7+AV7</f>
        <v>0</v>
      </c>
      <c r="AX7" s="73">
        <f>AA7*((POWER(1.004867,AV7)-1))/(0.004867*((POWER(1.004867,AV7))))</f>
        <v>0</v>
      </c>
      <c r="AY7" s="73">
        <f>AL7+AX7</f>
        <v>0</v>
      </c>
      <c r="AZ7" s="74">
        <v>0</v>
      </c>
      <c r="BA7" s="40">
        <f>'[2]IPC Y SMMLV'!$C$4*AZ7</f>
        <v>0</v>
      </c>
      <c r="BB7" s="74"/>
      <c r="BC7" s="73">
        <f>'[1]IPC Y SMMLV'!$C$4*BB7</f>
        <v>0</v>
      </c>
      <c r="BD7" s="73">
        <f>U7+AY7+BA7+BC7</f>
        <v>0</v>
      </c>
      <c r="BE7" s="37"/>
      <c r="BF7" s="75"/>
    </row>
    <row r="8" spans="1:58" s="33" customFormat="1" ht="38.25" customHeight="1">
      <c r="A8" s="177"/>
      <c r="B8" s="35" t="s">
        <v>125</v>
      </c>
      <c r="C8" s="36" t="s">
        <v>193</v>
      </c>
      <c r="D8" s="37">
        <v>21</v>
      </c>
      <c r="E8" s="37">
        <v>12</v>
      </c>
      <c r="F8" s="37">
        <v>2000</v>
      </c>
      <c r="G8" s="43"/>
      <c r="H8" s="38" t="s">
        <v>128</v>
      </c>
      <c r="I8" s="37" t="s">
        <v>46</v>
      </c>
      <c r="J8" s="39">
        <v>43094406</v>
      </c>
      <c r="K8" s="37" t="s">
        <v>47</v>
      </c>
      <c r="L8" s="37"/>
      <c r="M8" s="37"/>
      <c r="N8" s="37"/>
      <c r="O8" s="37"/>
      <c r="P8" s="43" t="s">
        <v>135</v>
      </c>
      <c r="Q8" s="61"/>
      <c r="R8" s="49">
        <v>43.27</v>
      </c>
      <c r="S8" s="49">
        <v>130.4</v>
      </c>
      <c r="T8" s="40"/>
      <c r="U8" s="40"/>
      <c r="V8" s="40">
        <v>0</v>
      </c>
      <c r="W8" s="40">
        <v>0</v>
      </c>
      <c r="X8" s="40">
        <v>0</v>
      </c>
      <c r="Y8" s="40">
        <v>0</v>
      </c>
      <c r="Z8" s="40">
        <v>0</v>
      </c>
      <c r="AA8" s="40">
        <v>0</v>
      </c>
      <c r="AB8" s="40">
        <v>0</v>
      </c>
      <c r="AC8" s="40">
        <v>0</v>
      </c>
      <c r="AD8" s="40">
        <v>0</v>
      </c>
      <c r="AE8" s="40">
        <v>0</v>
      </c>
      <c r="AF8" s="40">
        <v>0</v>
      </c>
      <c r="AG8" s="40">
        <v>0</v>
      </c>
      <c r="AH8" s="40">
        <v>0</v>
      </c>
      <c r="AI8" s="40">
        <v>0</v>
      </c>
      <c r="AJ8" s="40">
        <v>0</v>
      </c>
      <c r="AK8" s="40">
        <v>0</v>
      </c>
      <c r="AL8" s="40">
        <v>0</v>
      </c>
      <c r="AM8" s="37">
        <v>0</v>
      </c>
      <c r="AN8" s="37">
        <v>0</v>
      </c>
      <c r="AO8" s="37">
        <v>0</v>
      </c>
      <c r="AP8" s="37">
        <v>0</v>
      </c>
      <c r="AQ8" s="37">
        <v>0</v>
      </c>
      <c r="AR8" s="37">
        <v>0</v>
      </c>
      <c r="AS8" s="37">
        <v>0</v>
      </c>
      <c r="AT8" s="37">
        <v>0</v>
      </c>
      <c r="AU8" s="37">
        <v>0</v>
      </c>
      <c r="AV8" s="41">
        <f t="shared" si="0"/>
        <v>0</v>
      </c>
      <c r="AW8" s="42">
        <f t="shared" si="1"/>
        <v>0</v>
      </c>
      <c r="AX8" s="73">
        <f t="shared" si="2"/>
        <v>0</v>
      </c>
      <c r="AY8" s="73">
        <f t="shared" si="3"/>
        <v>0</v>
      </c>
      <c r="AZ8" s="74">
        <v>50</v>
      </c>
      <c r="BA8" s="40">
        <f>'[2]IPC Y SMMLV'!$C$4*AZ8</f>
        <v>58000000</v>
      </c>
      <c r="BB8" s="74"/>
      <c r="BC8" s="73">
        <f>'[1]IPC Y SMMLV'!$C$4*BB8</f>
        <v>0</v>
      </c>
      <c r="BD8" s="73">
        <f t="shared" si="4"/>
        <v>58000000</v>
      </c>
      <c r="BE8" s="37"/>
      <c r="BF8" s="75"/>
    </row>
    <row r="9" spans="1:58" s="33" customFormat="1" ht="38.25" customHeight="1">
      <c r="A9" s="177"/>
      <c r="B9" s="35" t="s">
        <v>125</v>
      </c>
      <c r="C9" s="36" t="s">
        <v>193</v>
      </c>
      <c r="D9" s="37">
        <v>21</v>
      </c>
      <c r="E9" s="37">
        <v>12</v>
      </c>
      <c r="F9" s="37">
        <v>2000</v>
      </c>
      <c r="G9" s="43"/>
      <c r="H9" s="38" t="s">
        <v>129</v>
      </c>
      <c r="I9" s="37" t="s">
        <v>46</v>
      </c>
      <c r="J9" s="39">
        <v>43506382</v>
      </c>
      <c r="K9" s="37" t="s">
        <v>47</v>
      </c>
      <c r="L9" s="37"/>
      <c r="M9" s="37"/>
      <c r="N9" s="37"/>
      <c r="O9" s="37"/>
      <c r="P9" s="43" t="s">
        <v>178</v>
      </c>
      <c r="Q9" s="61"/>
      <c r="R9" s="49">
        <v>43.27</v>
      </c>
      <c r="S9" s="49">
        <v>130.4</v>
      </c>
      <c r="T9" s="40"/>
      <c r="U9" s="40"/>
      <c r="V9" s="40">
        <v>0</v>
      </c>
      <c r="W9" s="40">
        <v>0</v>
      </c>
      <c r="X9" s="40">
        <v>0</v>
      </c>
      <c r="Y9" s="40">
        <v>0</v>
      </c>
      <c r="Z9" s="40">
        <v>0</v>
      </c>
      <c r="AA9" s="40">
        <v>0</v>
      </c>
      <c r="AB9" s="40">
        <v>0</v>
      </c>
      <c r="AC9" s="40">
        <v>0</v>
      </c>
      <c r="AD9" s="40">
        <v>0</v>
      </c>
      <c r="AE9" s="40">
        <v>0</v>
      </c>
      <c r="AF9" s="40">
        <v>0</v>
      </c>
      <c r="AG9" s="40">
        <v>0</v>
      </c>
      <c r="AH9" s="40">
        <v>0</v>
      </c>
      <c r="AI9" s="40">
        <v>0</v>
      </c>
      <c r="AJ9" s="40">
        <v>0</v>
      </c>
      <c r="AK9" s="40">
        <v>0</v>
      </c>
      <c r="AL9" s="40">
        <v>0</v>
      </c>
      <c r="AM9" s="37">
        <v>0</v>
      </c>
      <c r="AN9" s="37">
        <v>0</v>
      </c>
      <c r="AO9" s="37">
        <v>0</v>
      </c>
      <c r="AP9" s="37">
        <v>0</v>
      </c>
      <c r="AQ9" s="37">
        <v>0</v>
      </c>
      <c r="AR9" s="37">
        <v>0</v>
      </c>
      <c r="AS9" s="37">
        <v>0</v>
      </c>
      <c r="AT9" s="37">
        <v>0</v>
      </c>
      <c r="AU9" s="37">
        <v>0</v>
      </c>
      <c r="AV9" s="41">
        <f t="shared" si="0"/>
        <v>0</v>
      </c>
      <c r="AW9" s="42">
        <f t="shared" si="1"/>
        <v>0</v>
      </c>
      <c r="AX9" s="73">
        <f t="shared" si="2"/>
        <v>0</v>
      </c>
      <c r="AY9" s="73">
        <f t="shared" si="3"/>
        <v>0</v>
      </c>
      <c r="AZ9" s="74">
        <v>0</v>
      </c>
      <c r="BA9" s="40">
        <f>'[2]IPC Y SMMLV'!$C$4*AZ9</f>
        <v>0</v>
      </c>
      <c r="BB9" s="74"/>
      <c r="BC9" s="73">
        <f>'[1]IPC Y SMMLV'!$C$4*BB9</f>
        <v>0</v>
      </c>
      <c r="BD9" s="73">
        <f t="shared" si="4"/>
        <v>0</v>
      </c>
      <c r="BE9" s="37"/>
      <c r="BF9" s="75"/>
    </row>
    <row r="10" spans="1:58" s="33" customFormat="1" ht="38.25" customHeight="1">
      <c r="A10" s="177"/>
      <c r="B10" s="35" t="s">
        <v>125</v>
      </c>
      <c r="C10" s="36" t="s">
        <v>193</v>
      </c>
      <c r="D10" s="37">
        <v>21</v>
      </c>
      <c r="E10" s="37">
        <v>12</v>
      </c>
      <c r="F10" s="37">
        <v>2000</v>
      </c>
      <c r="G10" s="43"/>
      <c r="H10" s="38" t="s">
        <v>130</v>
      </c>
      <c r="I10" s="37" t="s">
        <v>46</v>
      </c>
      <c r="J10" s="39">
        <v>71636250</v>
      </c>
      <c r="K10" s="37" t="s">
        <v>47</v>
      </c>
      <c r="L10" s="37"/>
      <c r="M10" s="37"/>
      <c r="N10" s="37"/>
      <c r="O10" s="37"/>
      <c r="P10" s="43" t="s">
        <v>136</v>
      </c>
      <c r="Q10" s="61"/>
      <c r="R10" s="49">
        <v>43.27</v>
      </c>
      <c r="S10" s="49">
        <v>130.4</v>
      </c>
      <c r="T10" s="40"/>
      <c r="U10" s="40"/>
      <c r="V10" s="40">
        <v>0</v>
      </c>
      <c r="W10" s="40">
        <v>0</v>
      </c>
      <c r="X10" s="40">
        <v>0</v>
      </c>
      <c r="Y10" s="40">
        <v>0</v>
      </c>
      <c r="Z10" s="40">
        <v>0</v>
      </c>
      <c r="AA10" s="40">
        <v>0</v>
      </c>
      <c r="AB10" s="40">
        <v>0</v>
      </c>
      <c r="AC10" s="40">
        <v>0</v>
      </c>
      <c r="AD10" s="40">
        <v>0</v>
      </c>
      <c r="AE10" s="40">
        <v>0</v>
      </c>
      <c r="AF10" s="40">
        <v>0</v>
      </c>
      <c r="AG10" s="40">
        <v>0</v>
      </c>
      <c r="AH10" s="40">
        <v>0</v>
      </c>
      <c r="AI10" s="40">
        <v>0</v>
      </c>
      <c r="AJ10" s="40">
        <v>0</v>
      </c>
      <c r="AK10" s="40">
        <v>0</v>
      </c>
      <c r="AL10" s="40">
        <v>0</v>
      </c>
      <c r="AM10" s="37">
        <v>0</v>
      </c>
      <c r="AN10" s="37">
        <v>0</v>
      </c>
      <c r="AO10" s="37">
        <v>0</v>
      </c>
      <c r="AP10" s="37">
        <v>0</v>
      </c>
      <c r="AQ10" s="37">
        <v>0</v>
      </c>
      <c r="AR10" s="37">
        <v>0</v>
      </c>
      <c r="AS10" s="37">
        <v>0</v>
      </c>
      <c r="AT10" s="37">
        <v>0</v>
      </c>
      <c r="AU10" s="37">
        <v>0</v>
      </c>
      <c r="AV10" s="41">
        <f t="shared" si="0"/>
        <v>0</v>
      </c>
      <c r="AW10" s="42">
        <f t="shared" si="1"/>
        <v>0</v>
      </c>
      <c r="AX10" s="73">
        <f t="shared" si="2"/>
        <v>0</v>
      </c>
      <c r="AY10" s="73">
        <f t="shared" si="3"/>
        <v>0</v>
      </c>
      <c r="AZ10" s="74">
        <v>0</v>
      </c>
      <c r="BA10" s="40">
        <f>'[2]IPC Y SMMLV'!$C$4*AZ10</f>
        <v>0</v>
      </c>
      <c r="BB10" s="74"/>
      <c r="BC10" s="73">
        <f>'[1]IPC Y SMMLV'!$C$4*BB10</f>
        <v>0</v>
      </c>
      <c r="BD10" s="73">
        <f t="shared" si="4"/>
        <v>0</v>
      </c>
      <c r="BE10" s="37"/>
      <c r="BF10" s="75"/>
    </row>
    <row r="11" spans="1:58" s="33" customFormat="1" ht="38.25" customHeight="1">
      <c r="A11" s="177"/>
      <c r="B11" s="35" t="s">
        <v>125</v>
      </c>
      <c r="C11" s="36" t="s">
        <v>193</v>
      </c>
      <c r="D11" s="37">
        <v>21</v>
      </c>
      <c r="E11" s="37">
        <v>12</v>
      </c>
      <c r="F11" s="37">
        <v>2000</v>
      </c>
      <c r="G11" s="43"/>
      <c r="H11" s="38" t="s">
        <v>131</v>
      </c>
      <c r="I11" s="37" t="s">
        <v>46</v>
      </c>
      <c r="J11" s="39">
        <v>71691946</v>
      </c>
      <c r="K11" s="37" t="s">
        <v>47</v>
      </c>
      <c r="L11" s="37"/>
      <c r="M11" s="37"/>
      <c r="N11" s="37"/>
      <c r="O11" s="37"/>
      <c r="P11" s="43" t="s">
        <v>136</v>
      </c>
      <c r="Q11" s="61"/>
      <c r="R11" s="49">
        <v>43.27</v>
      </c>
      <c r="S11" s="49">
        <v>130.4</v>
      </c>
      <c r="T11" s="40"/>
      <c r="U11" s="40"/>
      <c r="V11" s="40">
        <v>0</v>
      </c>
      <c r="W11" s="40">
        <v>0</v>
      </c>
      <c r="X11" s="40">
        <v>0</v>
      </c>
      <c r="Y11" s="40">
        <v>0</v>
      </c>
      <c r="Z11" s="40">
        <v>0</v>
      </c>
      <c r="AA11" s="40">
        <v>0</v>
      </c>
      <c r="AB11" s="40">
        <v>0</v>
      </c>
      <c r="AC11" s="40">
        <v>0</v>
      </c>
      <c r="AD11" s="40">
        <v>0</v>
      </c>
      <c r="AE11" s="40">
        <v>0</v>
      </c>
      <c r="AF11" s="40">
        <v>0</v>
      </c>
      <c r="AG11" s="40">
        <v>0</v>
      </c>
      <c r="AH11" s="40">
        <v>0</v>
      </c>
      <c r="AI11" s="40">
        <v>0</v>
      </c>
      <c r="AJ11" s="40">
        <v>0</v>
      </c>
      <c r="AK11" s="40">
        <v>0</v>
      </c>
      <c r="AL11" s="40">
        <v>0</v>
      </c>
      <c r="AM11" s="37">
        <v>0</v>
      </c>
      <c r="AN11" s="37">
        <v>0</v>
      </c>
      <c r="AO11" s="37">
        <v>0</v>
      </c>
      <c r="AP11" s="37">
        <v>0</v>
      </c>
      <c r="AQ11" s="37">
        <v>0</v>
      </c>
      <c r="AR11" s="37">
        <v>0</v>
      </c>
      <c r="AS11" s="37">
        <v>0</v>
      </c>
      <c r="AT11" s="37">
        <v>0</v>
      </c>
      <c r="AU11" s="37">
        <v>0</v>
      </c>
      <c r="AV11" s="41">
        <f t="shared" si="0"/>
        <v>0</v>
      </c>
      <c r="AW11" s="42">
        <f t="shared" si="1"/>
        <v>0</v>
      </c>
      <c r="AX11" s="73">
        <f t="shared" si="2"/>
        <v>0</v>
      </c>
      <c r="AY11" s="73">
        <f t="shared" si="3"/>
        <v>0</v>
      </c>
      <c r="AZ11" s="74">
        <v>0</v>
      </c>
      <c r="BA11" s="40">
        <f>'[2]IPC Y SMMLV'!$C$4*AZ11</f>
        <v>0</v>
      </c>
      <c r="BB11" s="74"/>
      <c r="BC11" s="73">
        <f>'[1]IPC Y SMMLV'!$C$4*BB11</f>
        <v>0</v>
      </c>
      <c r="BD11" s="73">
        <f t="shared" si="4"/>
        <v>0</v>
      </c>
      <c r="BE11" s="37"/>
      <c r="BF11" s="75"/>
    </row>
    <row r="12" spans="1:58" s="33" customFormat="1" ht="38.25" customHeight="1">
      <c r="A12" s="177"/>
      <c r="B12" s="35" t="s">
        <v>125</v>
      </c>
      <c r="C12" s="36" t="s">
        <v>193</v>
      </c>
      <c r="D12" s="37">
        <v>21</v>
      </c>
      <c r="E12" s="37">
        <v>12</v>
      </c>
      <c r="F12" s="37">
        <v>2000</v>
      </c>
      <c r="G12" s="43"/>
      <c r="H12" s="38" t="s">
        <v>132</v>
      </c>
      <c r="I12" s="37" t="s">
        <v>46</v>
      </c>
      <c r="J12" s="39">
        <v>43998313</v>
      </c>
      <c r="K12" s="37" t="s">
        <v>47</v>
      </c>
      <c r="L12" s="37"/>
      <c r="M12" s="37"/>
      <c r="N12" s="37"/>
      <c r="O12" s="37"/>
      <c r="P12" s="43" t="s">
        <v>136</v>
      </c>
      <c r="Q12" s="61"/>
      <c r="R12" s="49">
        <v>43.27</v>
      </c>
      <c r="S12" s="49">
        <v>130.4</v>
      </c>
      <c r="T12" s="40"/>
      <c r="U12" s="40"/>
      <c r="V12" s="40">
        <v>0</v>
      </c>
      <c r="W12" s="40">
        <v>0</v>
      </c>
      <c r="X12" s="40">
        <v>0</v>
      </c>
      <c r="Y12" s="40">
        <v>0</v>
      </c>
      <c r="Z12" s="40">
        <v>0</v>
      </c>
      <c r="AA12" s="40">
        <v>0</v>
      </c>
      <c r="AB12" s="40">
        <v>0</v>
      </c>
      <c r="AC12" s="40">
        <v>0</v>
      </c>
      <c r="AD12" s="40">
        <v>0</v>
      </c>
      <c r="AE12" s="40">
        <v>0</v>
      </c>
      <c r="AF12" s="40">
        <v>0</v>
      </c>
      <c r="AG12" s="40">
        <v>0</v>
      </c>
      <c r="AH12" s="40">
        <v>0</v>
      </c>
      <c r="AI12" s="40">
        <v>0</v>
      </c>
      <c r="AJ12" s="40">
        <v>0</v>
      </c>
      <c r="AK12" s="40">
        <v>0</v>
      </c>
      <c r="AL12" s="40">
        <v>0</v>
      </c>
      <c r="AM12" s="37">
        <v>0</v>
      </c>
      <c r="AN12" s="37">
        <v>0</v>
      </c>
      <c r="AO12" s="37">
        <v>0</v>
      </c>
      <c r="AP12" s="37">
        <v>0</v>
      </c>
      <c r="AQ12" s="37">
        <v>0</v>
      </c>
      <c r="AR12" s="37">
        <v>0</v>
      </c>
      <c r="AS12" s="37">
        <v>0</v>
      </c>
      <c r="AT12" s="37">
        <v>0</v>
      </c>
      <c r="AU12" s="37">
        <v>0</v>
      </c>
      <c r="AV12" s="41">
        <f t="shared" si="0"/>
        <v>0</v>
      </c>
      <c r="AW12" s="42">
        <f t="shared" si="1"/>
        <v>0</v>
      </c>
      <c r="AX12" s="73">
        <f t="shared" si="2"/>
        <v>0</v>
      </c>
      <c r="AY12" s="73">
        <f t="shared" si="3"/>
        <v>0</v>
      </c>
      <c r="AZ12" s="74">
        <v>0</v>
      </c>
      <c r="BA12" s="40">
        <f>'[2]IPC Y SMMLV'!$C$4*AZ12</f>
        <v>0</v>
      </c>
      <c r="BB12" s="74"/>
      <c r="BC12" s="73">
        <f>'[1]IPC Y SMMLV'!$C$4*BB12</f>
        <v>0</v>
      </c>
      <c r="BD12" s="73">
        <f t="shared" si="4"/>
        <v>0</v>
      </c>
      <c r="BE12" s="37"/>
      <c r="BF12" s="75"/>
    </row>
    <row r="13" spans="1:58" s="33" customFormat="1" ht="38.25" customHeight="1" thickBot="1">
      <c r="A13" s="178"/>
      <c r="B13" s="66" t="s">
        <v>125</v>
      </c>
      <c r="C13" s="72" t="s">
        <v>193</v>
      </c>
      <c r="D13" s="68">
        <v>21</v>
      </c>
      <c r="E13" s="68">
        <v>12</v>
      </c>
      <c r="F13" s="68">
        <v>2000</v>
      </c>
      <c r="G13" s="70"/>
      <c r="H13" s="67" t="s">
        <v>133</v>
      </c>
      <c r="I13" s="68" t="s">
        <v>46</v>
      </c>
      <c r="J13" s="69">
        <v>71619045</v>
      </c>
      <c r="K13" s="68" t="s">
        <v>47</v>
      </c>
      <c r="L13" s="76"/>
      <c r="M13" s="68"/>
      <c r="N13" s="68"/>
      <c r="O13" s="68"/>
      <c r="P13" s="51" t="s">
        <v>136</v>
      </c>
      <c r="Q13" s="51"/>
      <c r="R13" s="52">
        <v>43.27</v>
      </c>
      <c r="S13" s="52">
        <v>130.4</v>
      </c>
      <c r="T13" s="68"/>
      <c r="U13" s="71"/>
      <c r="V13" s="71">
        <v>0</v>
      </c>
      <c r="W13" s="46">
        <v>0</v>
      </c>
      <c r="X13" s="46">
        <v>0</v>
      </c>
      <c r="Y13" s="46">
        <v>0</v>
      </c>
      <c r="Z13" s="46">
        <v>0</v>
      </c>
      <c r="AA13" s="46">
        <v>0</v>
      </c>
      <c r="AB13" s="46">
        <v>0</v>
      </c>
      <c r="AC13" s="46">
        <v>0</v>
      </c>
      <c r="AD13" s="46">
        <v>0</v>
      </c>
      <c r="AE13" s="46">
        <v>0</v>
      </c>
      <c r="AF13" s="46">
        <v>0</v>
      </c>
      <c r="AG13" s="46">
        <v>0</v>
      </c>
      <c r="AH13" s="46">
        <v>0</v>
      </c>
      <c r="AI13" s="46">
        <v>0</v>
      </c>
      <c r="AJ13" s="46">
        <v>0</v>
      </c>
      <c r="AK13" s="46">
        <v>0</v>
      </c>
      <c r="AL13" s="46">
        <v>0</v>
      </c>
      <c r="AM13" s="44">
        <v>0</v>
      </c>
      <c r="AN13" s="44">
        <v>0</v>
      </c>
      <c r="AO13" s="44">
        <v>0</v>
      </c>
      <c r="AP13" s="44">
        <v>0</v>
      </c>
      <c r="AQ13" s="44">
        <v>0</v>
      </c>
      <c r="AR13" s="44">
        <v>0</v>
      </c>
      <c r="AS13" s="44">
        <v>0</v>
      </c>
      <c r="AT13" s="44">
        <v>0</v>
      </c>
      <c r="AU13" s="44">
        <v>0</v>
      </c>
      <c r="AV13" s="45">
        <f t="shared" si="0"/>
        <v>0</v>
      </c>
      <c r="AW13" s="50">
        <f t="shared" si="1"/>
        <v>0</v>
      </c>
      <c r="AX13" s="46">
        <f t="shared" si="2"/>
        <v>0</v>
      </c>
      <c r="AY13" s="46">
        <f t="shared" si="3"/>
        <v>0</v>
      </c>
      <c r="AZ13" s="47">
        <v>0</v>
      </c>
      <c r="BA13" s="46">
        <f>'[2]IPC Y SMMLV'!$C$4*AZ13</f>
        <v>0</v>
      </c>
      <c r="BB13" s="47"/>
      <c r="BC13" s="46">
        <f>'[1]IPC Y SMMLV'!$C$4*BB13</f>
        <v>0</v>
      </c>
      <c r="BD13" s="46">
        <f t="shared" si="4"/>
        <v>0</v>
      </c>
      <c r="BE13" s="44"/>
      <c r="BF13" s="48">
        <f>SUM(BD5:BD13)</f>
        <v>116000000</v>
      </c>
    </row>
    <row r="14" spans="1:58" ht="102">
      <c r="A14" s="179">
        <v>2</v>
      </c>
      <c r="B14" s="79" t="s">
        <v>125</v>
      </c>
      <c r="C14" s="80" t="s">
        <v>193</v>
      </c>
      <c r="D14" s="81">
        <v>21</v>
      </c>
      <c r="E14" s="81">
        <v>12</v>
      </c>
      <c r="F14" s="81">
        <v>2000</v>
      </c>
      <c r="G14" s="82" t="s">
        <v>177</v>
      </c>
      <c r="H14" s="83"/>
      <c r="I14" s="81" t="s">
        <v>46</v>
      </c>
      <c r="J14" s="84">
        <v>98515391</v>
      </c>
      <c r="K14" s="81"/>
      <c r="L14" s="85"/>
      <c r="M14" s="85"/>
      <c r="N14" s="85"/>
      <c r="O14" s="85"/>
      <c r="P14" s="118" t="s">
        <v>137</v>
      </c>
      <c r="Q14" s="85"/>
      <c r="R14" s="85"/>
      <c r="S14" s="85"/>
      <c r="T14" s="85"/>
      <c r="U14" s="86"/>
      <c r="V14" s="86"/>
      <c r="W14" s="86"/>
      <c r="X14" s="86"/>
      <c r="Y14" s="86"/>
      <c r="Z14" s="86"/>
      <c r="AA14" s="86"/>
      <c r="AB14" s="85"/>
      <c r="AC14" s="85"/>
      <c r="AD14" s="85"/>
      <c r="AE14" s="85"/>
      <c r="AF14" s="85"/>
      <c r="AG14" s="85"/>
      <c r="AH14" s="85"/>
      <c r="AI14" s="85"/>
      <c r="AJ14" s="85"/>
      <c r="AK14" s="85"/>
      <c r="AL14" s="86"/>
      <c r="AM14" s="85"/>
      <c r="AN14" s="85"/>
      <c r="AO14" s="85"/>
      <c r="AP14" s="85"/>
      <c r="AQ14" s="85"/>
      <c r="AR14" s="85"/>
      <c r="AS14" s="85"/>
      <c r="AT14" s="85"/>
      <c r="AU14" s="85"/>
      <c r="AV14" s="85"/>
      <c r="AW14" s="87"/>
      <c r="AX14" s="86"/>
      <c r="AY14" s="86"/>
      <c r="AZ14" s="85"/>
      <c r="BA14" s="86"/>
      <c r="BB14" s="85"/>
      <c r="BC14" s="85"/>
      <c r="BD14" s="86"/>
      <c r="BE14" s="85"/>
      <c r="BF14" s="85"/>
    </row>
    <row r="15" spans="1:58" ht="76.5">
      <c r="A15" s="180"/>
      <c r="B15" s="88" t="s">
        <v>125</v>
      </c>
      <c r="C15" s="89" t="s">
        <v>193</v>
      </c>
      <c r="D15" s="90">
        <v>21</v>
      </c>
      <c r="E15" s="90">
        <v>12</v>
      </c>
      <c r="F15" s="90">
        <v>2000</v>
      </c>
      <c r="G15" s="91"/>
      <c r="H15" s="92" t="s">
        <v>129</v>
      </c>
      <c r="I15" s="90" t="s">
        <v>46</v>
      </c>
      <c r="J15" s="93">
        <v>43506382</v>
      </c>
      <c r="K15" s="90" t="s">
        <v>70</v>
      </c>
      <c r="L15" s="90"/>
      <c r="M15" s="90"/>
      <c r="N15" s="90"/>
      <c r="O15" s="90"/>
      <c r="P15" s="91" t="s">
        <v>180</v>
      </c>
      <c r="Q15" s="94"/>
      <c r="R15" s="95">
        <v>43.27</v>
      </c>
      <c r="S15" s="95">
        <v>130.4</v>
      </c>
      <c r="T15" s="96">
        <v>0</v>
      </c>
      <c r="U15" s="96">
        <f>((T15*S15)/R15)</f>
        <v>0</v>
      </c>
      <c r="V15" s="96">
        <v>0</v>
      </c>
      <c r="W15" s="96">
        <f>((V15*S15)/R15)</f>
        <v>0</v>
      </c>
      <c r="X15" s="96">
        <v>0</v>
      </c>
      <c r="Y15" s="96">
        <f>X15*25%</f>
        <v>0</v>
      </c>
      <c r="Z15" s="96">
        <v>0</v>
      </c>
      <c r="AA15" s="96">
        <f>(X15+Y15-Z15)</f>
        <v>0</v>
      </c>
      <c r="AB15" s="96">
        <v>0</v>
      </c>
      <c r="AC15" s="96">
        <v>0</v>
      </c>
      <c r="AD15" s="96">
        <v>0</v>
      </c>
      <c r="AE15" s="96">
        <v>0</v>
      </c>
      <c r="AF15" s="96">
        <v>0</v>
      </c>
      <c r="AG15" s="96">
        <v>0</v>
      </c>
      <c r="AH15" s="96">
        <v>0</v>
      </c>
      <c r="AI15" s="96">
        <f>AF15-AC15</f>
        <v>0</v>
      </c>
      <c r="AJ15" s="96">
        <f>AG15-AD15</f>
        <v>0</v>
      </c>
      <c r="AK15" s="96">
        <f>((AH15*1)+(AI15*30)+(AJ15*360))/30</f>
        <v>0</v>
      </c>
      <c r="AL15" s="96">
        <f>AA15*((POWER(1.004867,AK15)-1)/0.004867)</f>
        <v>0</v>
      </c>
      <c r="AM15" s="90">
        <v>0</v>
      </c>
      <c r="AN15" s="90">
        <v>0</v>
      </c>
      <c r="AO15" s="90">
        <v>0</v>
      </c>
      <c r="AP15" s="90">
        <v>0</v>
      </c>
      <c r="AQ15" s="90">
        <v>0</v>
      </c>
      <c r="AR15" s="90">
        <v>0</v>
      </c>
      <c r="AS15" s="90">
        <v>0</v>
      </c>
      <c r="AT15" s="90">
        <v>0</v>
      </c>
      <c r="AU15" s="90">
        <v>0</v>
      </c>
      <c r="AV15" s="97">
        <f>((AS15*1)+(AT15*30)+(AU15*360))/30</f>
        <v>0</v>
      </c>
      <c r="AW15" s="98">
        <f>+AK15+AV15</f>
        <v>0</v>
      </c>
      <c r="AX15" s="99">
        <f>AA15*((POWER(1.004867,AV15)-1))/(0.004867*((POWER(1.004867,AV15))))</f>
        <v>0</v>
      </c>
      <c r="AY15" s="99">
        <f>AL15+AX15</f>
        <v>0</v>
      </c>
      <c r="AZ15" s="100">
        <v>50</v>
      </c>
      <c r="BA15" s="96">
        <f>'[2]IPC Y SMMLV'!$C$4*AZ15</f>
        <v>58000000</v>
      </c>
      <c r="BB15" s="100"/>
      <c r="BC15" s="99">
        <f>'[1]IPC Y SMMLV'!$C$4*BB15</f>
        <v>0</v>
      </c>
      <c r="BD15" s="99">
        <f>U15+AY15+BA15+BC15</f>
        <v>58000000</v>
      </c>
      <c r="BE15" s="90"/>
      <c r="BF15" s="101"/>
    </row>
    <row r="16" spans="1:58" ht="38.25" customHeight="1">
      <c r="A16" s="180"/>
      <c r="B16" s="88" t="s">
        <v>125</v>
      </c>
      <c r="C16" s="89" t="s">
        <v>193</v>
      </c>
      <c r="D16" s="90">
        <v>21</v>
      </c>
      <c r="E16" s="90">
        <v>12</v>
      </c>
      <c r="F16" s="90">
        <v>2000</v>
      </c>
      <c r="G16" s="91"/>
      <c r="H16" s="92" t="s">
        <v>138</v>
      </c>
      <c r="I16" s="90" t="s">
        <v>46</v>
      </c>
      <c r="J16" s="93">
        <v>1214737154</v>
      </c>
      <c r="K16" s="90" t="s">
        <v>74</v>
      </c>
      <c r="L16" s="90"/>
      <c r="M16" s="90"/>
      <c r="N16" s="90"/>
      <c r="O16" s="90"/>
      <c r="P16" s="91"/>
      <c r="Q16" s="94"/>
      <c r="R16" s="95">
        <v>43.27</v>
      </c>
      <c r="S16" s="95">
        <v>130.4</v>
      </c>
      <c r="T16" s="96"/>
      <c r="U16" s="96"/>
      <c r="V16" s="96">
        <v>0</v>
      </c>
      <c r="W16" s="96">
        <v>0</v>
      </c>
      <c r="X16" s="96">
        <v>0</v>
      </c>
      <c r="Y16" s="96">
        <v>0</v>
      </c>
      <c r="Z16" s="96">
        <v>0</v>
      </c>
      <c r="AA16" s="96">
        <v>0</v>
      </c>
      <c r="AB16" s="96">
        <v>0</v>
      </c>
      <c r="AC16" s="96">
        <v>0</v>
      </c>
      <c r="AD16" s="96">
        <v>0</v>
      </c>
      <c r="AE16" s="96">
        <v>0</v>
      </c>
      <c r="AF16" s="96">
        <v>0</v>
      </c>
      <c r="AG16" s="96">
        <v>0</v>
      </c>
      <c r="AH16" s="96">
        <v>0</v>
      </c>
      <c r="AI16" s="96">
        <v>0</v>
      </c>
      <c r="AJ16" s="96">
        <v>0</v>
      </c>
      <c r="AK16" s="96">
        <v>0</v>
      </c>
      <c r="AL16" s="96">
        <v>0</v>
      </c>
      <c r="AM16" s="90">
        <v>0</v>
      </c>
      <c r="AN16" s="90">
        <v>0</v>
      </c>
      <c r="AO16" s="90">
        <v>0</v>
      </c>
      <c r="AP16" s="90">
        <v>0</v>
      </c>
      <c r="AQ16" s="90">
        <v>0</v>
      </c>
      <c r="AR16" s="90">
        <v>0</v>
      </c>
      <c r="AS16" s="90">
        <v>0</v>
      </c>
      <c r="AT16" s="90">
        <v>0</v>
      </c>
      <c r="AU16" s="90">
        <v>0</v>
      </c>
      <c r="AV16" s="97">
        <f>((AS16*1)+(AT16*30)+(AU16*360))/30</f>
        <v>0</v>
      </c>
      <c r="AW16" s="98">
        <f>+AK16+AV16</f>
        <v>0</v>
      </c>
      <c r="AX16" s="99">
        <f>AA16*((POWER(1.004867,AV16)-1))/(0.004867*((POWER(1.004867,AV16))))</f>
        <v>0</v>
      </c>
      <c r="AY16" s="99">
        <f>AL16+AX16</f>
        <v>0</v>
      </c>
      <c r="AZ16" s="100">
        <v>50</v>
      </c>
      <c r="BA16" s="96">
        <f>'[2]IPC Y SMMLV'!$C$4*AZ16</f>
        <v>58000000</v>
      </c>
      <c r="BB16" s="100"/>
      <c r="BC16" s="99">
        <f>'[1]IPC Y SMMLV'!$C$4*BB16</f>
        <v>0</v>
      </c>
      <c r="BD16" s="99">
        <f>U16+AY16+BA16+BC16</f>
        <v>58000000</v>
      </c>
      <c r="BE16" s="90"/>
      <c r="BF16" s="101"/>
    </row>
    <row r="17" spans="1:58" ht="38.25" customHeight="1" thickBot="1">
      <c r="A17" s="181"/>
      <c r="B17" s="102" t="s">
        <v>125</v>
      </c>
      <c r="C17" s="103" t="s">
        <v>193</v>
      </c>
      <c r="D17" s="104">
        <v>21</v>
      </c>
      <c r="E17" s="104">
        <v>12</v>
      </c>
      <c r="F17" s="104">
        <v>2000</v>
      </c>
      <c r="G17" s="105"/>
      <c r="H17" s="106" t="s">
        <v>139</v>
      </c>
      <c r="I17" s="104" t="s">
        <v>46</v>
      </c>
      <c r="J17" s="107">
        <v>1128434182</v>
      </c>
      <c r="K17" s="104" t="s">
        <v>74</v>
      </c>
      <c r="L17" s="108"/>
      <c r="M17" s="104"/>
      <c r="N17" s="104"/>
      <c r="O17" s="104"/>
      <c r="P17" s="109"/>
      <c r="Q17" s="109"/>
      <c r="R17" s="110">
        <v>43.27</v>
      </c>
      <c r="S17" s="110">
        <v>130.4</v>
      </c>
      <c r="T17" s="104"/>
      <c r="U17" s="111"/>
      <c r="V17" s="111">
        <v>0</v>
      </c>
      <c r="W17" s="112">
        <v>0</v>
      </c>
      <c r="X17" s="112">
        <v>0</v>
      </c>
      <c r="Y17" s="112">
        <v>0</v>
      </c>
      <c r="Z17" s="112">
        <v>0</v>
      </c>
      <c r="AA17" s="112">
        <v>0</v>
      </c>
      <c r="AB17" s="112">
        <v>0</v>
      </c>
      <c r="AC17" s="112">
        <v>0</v>
      </c>
      <c r="AD17" s="112">
        <v>0</v>
      </c>
      <c r="AE17" s="112">
        <v>0</v>
      </c>
      <c r="AF17" s="112">
        <v>0</v>
      </c>
      <c r="AG17" s="112">
        <v>0</v>
      </c>
      <c r="AH17" s="112">
        <v>0</v>
      </c>
      <c r="AI17" s="112">
        <v>0</v>
      </c>
      <c r="AJ17" s="112">
        <v>0</v>
      </c>
      <c r="AK17" s="112">
        <v>0</v>
      </c>
      <c r="AL17" s="112">
        <v>0</v>
      </c>
      <c r="AM17" s="113">
        <v>0</v>
      </c>
      <c r="AN17" s="113">
        <v>0</v>
      </c>
      <c r="AO17" s="113">
        <v>0</v>
      </c>
      <c r="AP17" s="113">
        <v>0</v>
      </c>
      <c r="AQ17" s="113">
        <v>0</v>
      </c>
      <c r="AR17" s="113">
        <v>0</v>
      </c>
      <c r="AS17" s="113">
        <v>0</v>
      </c>
      <c r="AT17" s="113">
        <v>0</v>
      </c>
      <c r="AU17" s="113">
        <v>0</v>
      </c>
      <c r="AV17" s="114">
        <f>((AS17*1)+(AT17*30)+(AU17*360))/30</f>
        <v>0</v>
      </c>
      <c r="AW17" s="115">
        <f>+AK17+AV17</f>
        <v>0</v>
      </c>
      <c r="AX17" s="112">
        <f>AA17*((POWER(1.004867,AV17)-1))/(0.004867*((POWER(1.004867,AV17))))</f>
        <v>0</v>
      </c>
      <c r="AY17" s="112">
        <f>AL17+AX17</f>
        <v>0</v>
      </c>
      <c r="AZ17" s="116">
        <v>50</v>
      </c>
      <c r="BA17" s="112">
        <f>'[2]IPC Y SMMLV'!$C$4*AZ17</f>
        <v>58000000</v>
      </c>
      <c r="BB17" s="116"/>
      <c r="BC17" s="112">
        <f>'[1]IPC Y SMMLV'!$C$4*BB17</f>
        <v>0</v>
      </c>
      <c r="BD17" s="112">
        <f>U17+AY17+BA17+BC17</f>
        <v>58000000</v>
      </c>
      <c r="BE17" s="113"/>
      <c r="BF17" s="117">
        <f>SUM(BD14:BD17)</f>
        <v>174000000</v>
      </c>
    </row>
    <row r="18" spans="1:58" s="32" customFormat="1" ht="40.5">
      <c r="A18" s="176">
        <v>3</v>
      </c>
      <c r="B18" s="53" t="s">
        <v>125</v>
      </c>
      <c r="C18" s="54" t="s">
        <v>140</v>
      </c>
      <c r="D18" s="55"/>
      <c r="E18" s="55"/>
      <c r="F18" s="55">
        <v>1999</v>
      </c>
      <c r="G18" s="56" t="s">
        <v>141</v>
      </c>
      <c r="H18" s="60"/>
      <c r="I18" s="55" t="s">
        <v>85</v>
      </c>
      <c r="J18" s="57" t="s">
        <v>146</v>
      </c>
      <c r="K18" s="55"/>
      <c r="L18" s="58"/>
      <c r="M18" s="58"/>
      <c r="N18" s="58"/>
      <c r="O18" s="58"/>
      <c r="P18" s="128"/>
      <c r="Q18" s="58"/>
      <c r="R18" s="58"/>
      <c r="S18" s="58"/>
      <c r="T18" s="58"/>
      <c r="U18" s="59"/>
      <c r="V18" s="59"/>
      <c r="W18" s="59"/>
      <c r="X18" s="59"/>
      <c r="Y18" s="59"/>
      <c r="Z18" s="59"/>
      <c r="AA18" s="59"/>
      <c r="AB18" s="58"/>
      <c r="AC18" s="58"/>
      <c r="AD18" s="58"/>
      <c r="AE18" s="58"/>
      <c r="AF18" s="58"/>
      <c r="AG18" s="58"/>
      <c r="AH18" s="58"/>
      <c r="AI18" s="58"/>
      <c r="AJ18" s="58"/>
      <c r="AK18" s="58"/>
      <c r="AL18" s="59"/>
      <c r="AM18" s="58"/>
      <c r="AN18" s="58"/>
      <c r="AO18" s="58"/>
      <c r="AP18" s="58"/>
      <c r="AQ18" s="58"/>
      <c r="AR18" s="58"/>
      <c r="AS18" s="58"/>
      <c r="AT18" s="58"/>
      <c r="AU18" s="58"/>
      <c r="AV18" s="58"/>
      <c r="AW18" s="34"/>
      <c r="AX18" s="59"/>
      <c r="AY18" s="59"/>
      <c r="AZ18" s="58"/>
      <c r="BA18" s="59"/>
      <c r="BB18" s="58"/>
      <c r="BC18" s="58"/>
      <c r="BD18" s="59"/>
      <c r="BE18" s="58"/>
      <c r="BF18" s="58"/>
    </row>
    <row r="19" spans="1:58" s="33" customFormat="1" ht="40.5">
      <c r="A19" s="177"/>
      <c r="B19" s="35" t="s">
        <v>125</v>
      </c>
      <c r="C19" s="36" t="s">
        <v>140</v>
      </c>
      <c r="D19" s="37">
        <v>29</v>
      </c>
      <c r="E19" s="37">
        <v>8</v>
      </c>
      <c r="F19" s="37">
        <v>2000</v>
      </c>
      <c r="G19" s="43"/>
      <c r="H19" s="38" t="s">
        <v>142</v>
      </c>
      <c r="I19" s="37" t="s">
        <v>46</v>
      </c>
      <c r="J19" s="39">
        <v>71654529</v>
      </c>
      <c r="K19" s="37" t="s">
        <v>86</v>
      </c>
      <c r="L19" s="37"/>
      <c r="M19" s="37"/>
      <c r="N19" s="37"/>
      <c r="O19" s="37"/>
      <c r="P19" s="43" t="s">
        <v>189</v>
      </c>
      <c r="Q19" s="61"/>
      <c r="R19" s="49">
        <v>42.68</v>
      </c>
      <c r="S19" s="49">
        <v>130.4</v>
      </c>
      <c r="T19" s="40">
        <v>1200000</v>
      </c>
      <c r="U19" s="40">
        <f>+T19</f>
        <v>1200000</v>
      </c>
      <c r="V19" s="40">
        <v>0</v>
      </c>
      <c r="W19" s="40">
        <v>0</v>
      </c>
      <c r="X19" s="40">
        <v>0</v>
      </c>
      <c r="Y19" s="40">
        <v>0</v>
      </c>
      <c r="Z19" s="40">
        <v>0</v>
      </c>
      <c r="AA19" s="40">
        <v>0</v>
      </c>
      <c r="AB19" s="40">
        <v>0</v>
      </c>
      <c r="AC19" s="40">
        <v>0</v>
      </c>
      <c r="AD19" s="40">
        <v>0</v>
      </c>
      <c r="AE19" s="40">
        <v>0</v>
      </c>
      <c r="AF19" s="40">
        <v>0</v>
      </c>
      <c r="AG19" s="40">
        <v>0</v>
      </c>
      <c r="AH19" s="40">
        <v>0</v>
      </c>
      <c r="AI19" s="40">
        <v>0</v>
      </c>
      <c r="AJ19" s="40">
        <v>0</v>
      </c>
      <c r="AK19" s="40">
        <v>0</v>
      </c>
      <c r="AL19" s="40">
        <v>0</v>
      </c>
      <c r="AM19" s="37">
        <v>0</v>
      </c>
      <c r="AN19" s="37">
        <v>0</v>
      </c>
      <c r="AO19" s="37">
        <v>0</v>
      </c>
      <c r="AP19" s="37">
        <v>0</v>
      </c>
      <c r="AQ19" s="37">
        <v>0</v>
      </c>
      <c r="AR19" s="37">
        <v>0</v>
      </c>
      <c r="AS19" s="37">
        <v>0</v>
      </c>
      <c r="AT19" s="37">
        <v>0</v>
      </c>
      <c r="AU19" s="37">
        <v>0</v>
      </c>
      <c r="AV19" s="41">
        <f>((AS19*1)+(AT19*30)+(AU19*360))/30</f>
        <v>0</v>
      </c>
      <c r="AW19" s="42">
        <f>+AK19+AV19</f>
        <v>0</v>
      </c>
      <c r="AX19" s="73">
        <f>AA19*((POWER(1.004867,AV19)-1))/(0.004867*((POWER(1.004867,AV19))))</f>
        <v>0</v>
      </c>
      <c r="AY19" s="73">
        <f>AL19+AX19</f>
        <v>0</v>
      </c>
      <c r="AZ19" s="74">
        <v>200</v>
      </c>
      <c r="BA19" s="40">
        <f>'[2]IPC Y SMMLV'!$C$4*AZ19</f>
        <v>232000000</v>
      </c>
      <c r="BB19" s="74"/>
      <c r="BC19" s="73">
        <f>'[1]IPC Y SMMLV'!$C$4*BB19</f>
        <v>0</v>
      </c>
      <c r="BD19" s="73">
        <f>U19+AY19+BA19+BC19</f>
        <v>233200000</v>
      </c>
      <c r="BE19" s="37"/>
      <c r="BF19" s="75"/>
    </row>
    <row r="20" spans="1:58" s="33" customFormat="1" ht="40.5">
      <c r="A20" s="177"/>
      <c r="B20" s="35" t="s">
        <v>125</v>
      </c>
      <c r="C20" s="36" t="s">
        <v>140</v>
      </c>
      <c r="D20" s="37">
        <v>29</v>
      </c>
      <c r="E20" s="37">
        <v>8</v>
      </c>
      <c r="F20" s="37">
        <v>2000</v>
      </c>
      <c r="G20" s="43"/>
      <c r="H20" s="38" t="s">
        <v>143</v>
      </c>
      <c r="I20" s="37" t="s">
        <v>46</v>
      </c>
      <c r="J20" s="39">
        <v>43504464</v>
      </c>
      <c r="K20" s="37" t="s">
        <v>48</v>
      </c>
      <c r="L20" s="37"/>
      <c r="M20" s="37"/>
      <c r="N20" s="37"/>
      <c r="O20" s="37"/>
      <c r="P20" s="43" t="s">
        <v>189</v>
      </c>
      <c r="Q20" s="61"/>
      <c r="R20" s="49">
        <v>42.68</v>
      </c>
      <c r="S20" s="49">
        <v>130.4</v>
      </c>
      <c r="T20" s="40"/>
      <c r="U20" s="40"/>
      <c r="V20" s="40">
        <v>0</v>
      </c>
      <c r="W20" s="40">
        <v>0</v>
      </c>
      <c r="X20" s="40">
        <v>0</v>
      </c>
      <c r="Y20" s="40">
        <v>0</v>
      </c>
      <c r="Z20" s="40">
        <v>0</v>
      </c>
      <c r="AA20" s="40">
        <v>0</v>
      </c>
      <c r="AB20" s="40">
        <v>0</v>
      </c>
      <c r="AC20" s="40">
        <v>0</v>
      </c>
      <c r="AD20" s="40">
        <v>0</v>
      </c>
      <c r="AE20" s="40">
        <v>0</v>
      </c>
      <c r="AF20" s="40">
        <v>0</v>
      </c>
      <c r="AG20" s="40">
        <v>0</v>
      </c>
      <c r="AH20" s="40">
        <v>0</v>
      </c>
      <c r="AI20" s="40">
        <v>0</v>
      </c>
      <c r="AJ20" s="40">
        <v>0</v>
      </c>
      <c r="AK20" s="40">
        <v>0</v>
      </c>
      <c r="AL20" s="40">
        <v>0</v>
      </c>
      <c r="AM20" s="37">
        <v>0</v>
      </c>
      <c r="AN20" s="37">
        <v>0</v>
      </c>
      <c r="AO20" s="37">
        <v>0</v>
      </c>
      <c r="AP20" s="37">
        <v>0</v>
      </c>
      <c r="AQ20" s="37">
        <v>0</v>
      </c>
      <c r="AR20" s="37">
        <v>0</v>
      </c>
      <c r="AS20" s="37">
        <v>0</v>
      </c>
      <c r="AT20" s="37">
        <v>0</v>
      </c>
      <c r="AU20" s="37">
        <v>0</v>
      </c>
      <c r="AV20" s="41">
        <f>((AS20*1)+(AT20*30)+(AU20*360))/30</f>
        <v>0</v>
      </c>
      <c r="AW20" s="42">
        <f>+AK20+AV20</f>
        <v>0</v>
      </c>
      <c r="AX20" s="73">
        <f>AA20*((POWER(1.004867,AV20)-1))/(0.004867*((POWER(1.004867,AV20))))</f>
        <v>0</v>
      </c>
      <c r="AY20" s="73">
        <f>AL20+AX20</f>
        <v>0</v>
      </c>
      <c r="AZ20" s="74">
        <v>200</v>
      </c>
      <c r="BA20" s="40">
        <f>'[2]IPC Y SMMLV'!$C$4*AZ20</f>
        <v>232000000</v>
      </c>
      <c r="BB20" s="74"/>
      <c r="BC20" s="73">
        <f>'[1]IPC Y SMMLV'!$C$4*BB20</f>
        <v>0</v>
      </c>
      <c r="BD20" s="73">
        <f>U20+AY20+BA20+BC20</f>
        <v>232000000</v>
      </c>
      <c r="BE20" s="37"/>
      <c r="BF20" s="75"/>
    </row>
    <row r="21" spans="1:58" s="33" customFormat="1" ht="38.25" customHeight="1">
      <c r="A21" s="177"/>
      <c r="B21" s="35" t="s">
        <v>125</v>
      </c>
      <c r="C21" s="36" t="s">
        <v>140</v>
      </c>
      <c r="D21" s="37">
        <v>29</v>
      </c>
      <c r="E21" s="37">
        <v>8</v>
      </c>
      <c r="F21" s="37">
        <v>2000</v>
      </c>
      <c r="G21" s="43"/>
      <c r="H21" s="38" t="s">
        <v>144</v>
      </c>
      <c r="I21" s="37" t="s">
        <v>46</v>
      </c>
      <c r="J21" s="39">
        <v>1017157313</v>
      </c>
      <c r="K21" s="37" t="s">
        <v>47</v>
      </c>
      <c r="L21" s="37"/>
      <c r="M21" s="37"/>
      <c r="N21" s="37"/>
      <c r="O21" s="37"/>
      <c r="P21" s="43" t="s">
        <v>148</v>
      </c>
      <c r="Q21" s="61"/>
      <c r="R21" s="49">
        <v>42.68</v>
      </c>
      <c r="S21" s="49">
        <v>130.4</v>
      </c>
      <c r="T21" s="40"/>
      <c r="U21" s="40"/>
      <c r="V21" s="40">
        <v>0</v>
      </c>
      <c r="W21" s="40">
        <v>0</v>
      </c>
      <c r="X21" s="40">
        <v>0</v>
      </c>
      <c r="Y21" s="40">
        <v>0</v>
      </c>
      <c r="Z21" s="40">
        <v>0</v>
      </c>
      <c r="AA21" s="40">
        <v>0</v>
      </c>
      <c r="AB21" s="40">
        <v>0</v>
      </c>
      <c r="AC21" s="40">
        <v>0</v>
      </c>
      <c r="AD21" s="40">
        <v>0</v>
      </c>
      <c r="AE21" s="40">
        <v>0</v>
      </c>
      <c r="AF21" s="40">
        <v>0</v>
      </c>
      <c r="AG21" s="40">
        <v>0</v>
      </c>
      <c r="AH21" s="40">
        <v>0</v>
      </c>
      <c r="AI21" s="40">
        <v>0</v>
      </c>
      <c r="AJ21" s="40">
        <v>0</v>
      </c>
      <c r="AK21" s="40">
        <v>0</v>
      </c>
      <c r="AL21" s="40">
        <v>0</v>
      </c>
      <c r="AM21" s="37">
        <v>0</v>
      </c>
      <c r="AN21" s="37">
        <v>0</v>
      </c>
      <c r="AO21" s="37">
        <v>0</v>
      </c>
      <c r="AP21" s="37">
        <v>0</v>
      </c>
      <c r="AQ21" s="37">
        <v>0</v>
      </c>
      <c r="AR21" s="37">
        <v>0</v>
      </c>
      <c r="AS21" s="37">
        <v>0</v>
      </c>
      <c r="AT21" s="37">
        <v>0</v>
      </c>
      <c r="AU21" s="37">
        <v>0</v>
      </c>
      <c r="AV21" s="41">
        <f>((AS21*1)+(AT21*30)+(AU21*360))/30</f>
        <v>0</v>
      </c>
      <c r="AW21" s="42">
        <f>+AK21+AV21</f>
        <v>0</v>
      </c>
      <c r="AX21" s="73">
        <f>AA21*((POWER(1.004867,AV21)-1))/(0.004867*((POWER(1.004867,AV21))))</f>
        <v>0</v>
      </c>
      <c r="AY21" s="73">
        <f>AL21+AX21</f>
        <v>0</v>
      </c>
      <c r="AZ21" s="74">
        <v>0</v>
      </c>
      <c r="BA21" s="40">
        <f>'[2]IPC Y SMMLV'!$C$4*AZ21</f>
        <v>0</v>
      </c>
      <c r="BB21" s="74"/>
      <c r="BC21" s="73">
        <f>'[1]IPC Y SMMLV'!$C$4*BB21</f>
        <v>0</v>
      </c>
      <c r="BD21" s="73">
        <f>U21+AY21+BA21+BC21</f>
        <v>0</v>
      </c>
      <c r="BE21" s="37"/>
      <c r="BF21" s="75"/>
    </row>
    <row r="22" spans="1:58" s="33" customFormat="1" ht="38.25" customHeight="1" thickBot="1">
      <c r="A22" s="178"/>
      <c r="B22" s="66" t="s">
        <v>125</v>
      </c>
      <c r="C22" s="72" t="s">
        <v>140</v>
      </c>
      <c r="D22" s="68">
        <v>29</v>
      </c>
      <c r="E22" s="68">
        <v>8</v>
      </c>
      <c r="F22" s="68">
        <v>2000</v>
      </c>
      <c r="G22" s="70"/>
      <c r="H22" s="67" t="s">
        <v>145</v>
      </c>
      <c r="I22" s="68" t="s">
        <v>46</v>
      </c>
      <c r="J22" s="69">
        <v>1128442093</v>
      </c>
      <c r="K22" s="68" t="s">
        <v>47</v>
      </c>
      <c r="L22" s="76"/>
      <c r="M22" s="68"/>
      <c r="N22" s="68"/>
      <c r="O22" s="68"/>
      <c r="P22" s="51" t="s">
        <v>148</v>
      </c>
      <c r="Q22" s="51"/>
      <c r="R22" s="52">
        <v>42.68</v>
      </c>
      <c r="S22" s="52">
        <v>130.4</v>
      </c>
      <c r="T22" s="68"/>
      <c r="U22" s="71"/>
      <c r="V22" s="71">
        <v>0</v>
      </c>
      <c r="W22" s="46">
        <v>0</v>
      </c>
      <c r="X22" s="46">
        <v>0</v>
      </c>
      <c r="Y22" s="46">
        <v>0</v>
      </c>
      <c r="Z22" s="46">
        <v>0</v>
      </c>
      <c r="AA22" s="46">
        <v>0</v>
      </c>
      <c r="AB22" s="46">
        <v>0</v>
      </c>
      <c r="AC22" s="46">
        <v>0</v>
      </c>
      <c r="AD22" s="46">
        <v>0</v>
      </c>
      <c r="AE22" s="46">
        <v>0</v>
      </c>
      <c r="AF22" s="46">
        <v>0</v>
      </c>
      <c r="AG22" s="46">
        <v>0</v>
      </c>
      <c r="AH22" s="46">
        <v>0</v>
      </c>
      <c r="AI22" s="46">
        <v>0</v>
      </c>
      <c r="AJ22" s="46">
        <v>0</v>
      </c>
      <c r="AK22" s="46">
        <v>0</v>
      </c>
      <c r="AL22" s="46">
        <v>0</v>
      </c>
      <c r="AM22" s="44">
        <v>0</v>
      </c>
      <c r="AN22" s="44">
        <v>0</v>
      </c>
      <c r="AO22" s="44">
        <v>0</v>
      </c>
      <c r="AP22" s="44">
        <v>0</v>
      </c>
      <c r="AQ22" s="44">
        <v>0</v>
      </c>
      <c r="AR22" s="44">
        <v>0</v>
      </c>
      <c r="AS22" s="44">
        <v>0</v>
      </c>
      <c r="AT22" s="44">
        <v>0</v>
      </c>
      <c r="AU22" s="44">
        <v>0</v>
      </c>
      <c r="AV22" s="45">
        <f>((AS22*1)+(AT22*30)+(AU22*360))/30</f>
        <v>0</v>
      </c>
      <c r="AW22" s="50">
        <f>+AK22+AV22</f>
        <v>0</v>
      </c>
      <c r="AX22" s="46">
        <f>AA22*((POWER(1.004867,AV22)-1))/(0.004867*((POWER(1.004867,AV22))))</f>
        <v>0</v>
      </c>
      <c r="AY22" s="46">
        <f>AL22+AX22</f>
        <v>0</v>
      </c>
      <c r="AZ22" s="47">
        <v>0</v>
      </c>
      <c r="BA22" s="46">
        <f>'[2]IPC Y SMMLV'!$C$4*AZ22</f>
        <v>0</v>
      </c>
      <c r="BB22" s="47"/>
      <c r="BC22" s="46">
        <f>'[1]IPC Y SMMLV'!$C$4*BB22</f>
        <v>0</v>
      </c>
      <c r="BD22" s="46">
        <f>U22+AY22+BA22+BC22</f>
        <v>0</v>
      </c>
      <c r="BE22" s="44"/>
      <c r="BF22" s="48">
        <f>SUM(BD18:BD22)</f>
        <v>465200000</v>
      </c>
    </row>
    <row r="23" spans="7:58" ht="12.75" hidden="1">
      <c r="G23" s="62">
        <v>3</v>
      </c>
      <c r="H23" s="62">
        <v>13</v>
      </c>
      <c r="BD23" s="167">
        <f>SUM(BD5:BD22)</f>
        <v>755200000</v>
      </c>
      <c r="BF23" s="167">
        <f>SUM(BF5:BF22)</f>
        <v>755200000</v>
      </c>
    </row>
    <row r="24" ht="12.75" hidden="1"/>
  </sheetData>
  <sheetProtection password="898B" sheet="1"/>
  <autoFilter ref="A3:BF13"/>
  <mergeCells count="11">
    <mergeCell ref="AB2:AY2"/>
    <mergeCell ref="AZ2:BA2"/>
    <mergeCell ref="A14:A17"/>
    <mergeCell ref="A18:A22"/>
    <mergeCell ref="BB2:BC2"/>
    <mergeCell ref="A4:BF4"/>
    <mergeCell ref="A5:A13"/>
    <mergeCell ref="A2:O2"/>
    <mergeCell ref="R2:S2"/>
    <mergeCell ref="T2:U2"/>
    <mergeCell ref="V2:AA2"/>
  </mergeCells>
  <printOptions/>
  <pageMargins left="0.7" right="0.7" top="0.75" bottom="0.75" header="0.3" footer="0.3"/>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dimension ref="A1:BF25"/>
  <sheetViews>
    <sheetView tabSelected="1" zoomScalePageLayoutView="0" workbookViewId="0" topLeftCell="A1">
      <pane xSplit="2" ySplit="4" topLeftCell="C11" activePane="bottomRight" state="frozen"/>
      <selection pane="topLeft" activeCell="A1" sqref="A1"/>
      <selection pane="topRight" activeCell="C1" sqref="C1"/>
      <selection pane="bottomLeft" activeCell="A5" sqref="A5"/>
      <selection pane="bottomRight" activeCell="F19" sqref="F19"/>
    </sheetView>
  </sheetViews>
  <sheetFormatPr defaultColWidth="11.421875" defaultRowHeight="15"/>
  <cols>
    <col min="1" max="1" width="12.8515625" style="65" customWidth="1"/>
    <col min="2" max="2" width="39.8515625" style="62" customWidth="1"/>
    <col min="3" max="3" width="29.8515625" style="63" customWidth="1"/>
    <col min="4" max="4" width="15.421875" style="62" customWidth="1"/>
    <col min="5" max="6" width="11.57421875" style="62" customWidth="1"/>
    <col min="7" max="7" width="35.57421875" style="62" customWidth="1"/>
    <col min="8" max="8" width="34.8515625" style="62" customWidth="1"/>
    <col min="9" max="9" width="11.421875" style="62" customWidth="1"/>
    <col min="10" max="10" width="15.57421875" style="62" customWidth="1"/>
    <col min="11" max="11" width="13.421875" style="62" customWidth="1"/>
    <col min="12" max="12" width="13.7109375" style="62" hidden="1" customWidth="1"/>
    <col min="13" max="14" width="12.28125" style="62" hidden="1" customWidth="1"/>
    <col min="15" max="15" width="11.57421875" style="62" hidden="1" customWidth="1"/>
    <col min="16" max="16" width="49.00390625" style="62" customWidth="1"/>
    <col min="17" max="17" width="15.140625" style="62" bestFit="1" customWidth="1"/>
    <col min="18" max="19" width="11.421875" style="62" customWidth="1"/>
    <col min="20" max="20" width="15.8515625" style="62" customWidth="1"/>
    <col min="21" max="21" width="32.7109375" style="62" customWidth="1"/>
    <col min="22" max="22" width="14.140625" style="62" customWidth="1"/>
    <col min="23" max="23" width="15.8515625" style="62" customWidth="1"/>
    <col min="24" max="24" width="13.8515625" style="62" customWidth="1"/>
    <col min="25" max="25" width="11.421875" style="62" customWidth="1"/>
    <col min="26" max="26" width="16.28125" style="62" customWidth="1"/>
    <col min="27" max="27" width="16.57421875" style="62" customWidth="1"/>
    <col min="28" max="33" width="11.421875" style="62" customWidth="1"/>
    <col min="34" max="34" width="13.8515625" style="62" customWidth="1"/>
    <col min="35" max="35" width="17.140625" style="62" customWidth="1"/>
    <col min="36" max="36" width="14.57421875" style="62" bestFit="1" customWidth="1"/>
    <col min="37" max="37" width="11.421875" style="62" customWidth="1"/>
    <col min="38" max="38" width="17.00390625" style="62" bestFit="1" customWidth="1"/>
    <col min="39" max="48" width="11.421875" style="62" customWidth="1"/>
    <col min="49" max="49" width="11.28125" style="64" customWidth="1"/>
    <col min="50" max="50" width="13.8515625" style="62" bestFit="1" customWidth="1"/>
    <col min="51" max="51" width="18.57421875" style="62" bestFit="1" customWidth="1"/>
    <col min="52" max="52" width="11.57421875" style="62" bestFit="1" customWidth="1"/>
    <col min="53" max="53" width="17.8515625" style="62" bestFit="1" customWidth="1"/>
    <col min="54" max="54" width="11.421875" style="62" customWidth="1"/>
    <col min="55" max="55" width="12.7109375" style="62" customWidth="1"/>
    <col min="56" max="56" width="19.8515625" style="62" bestFit="1" customWidth="1"/>
    <col min="57" max="57" width="25.28125" style="62" customWidth="1"/>
    <col min="58" max="58" width="24.57421875" style="62" customWidth="1"/>
    <col min="59" max="16384" width="11.421875" style="62" customWidth="1"/>
  </cols>
  <sheetData>
    <row r="1" spans="1:56" s="14" customFormat="1" ht="36" customHeight="1">
      <c r="A1" s="1"/>
      <c r="B1" s="2"/>
      <c r="C1" s="3"/>
      <c r="D1" s="4"/>
      <c r="E1" s="4"/>
      <c r="F1" s="4"/>
      <c r="G1" s="5"/>
      <c r="H1" s="5"/>
      <c r="I1" s="5"/>
      <c r="J1" s="6"/>
      <c r="K1" s="4"/>
      <c r="L1" s="7"/>
      <c r="M1" s="8"/>
      <c r="N1" s="8"/>
      <c r="O1" s="4"/>
      <c r="P1" s="4"/>
      <c r="Q1" s="4"/>
      <c r="R1" s="9"/>
      <c r="S1" s="9"/>
      <c r="T1" s="10"/>
      <c r="U1" s="10"/>
      <c r="V1" s="10"/>
      <c r="W1" s="10"/>
      <c r="X1" s="10"/>
      <c r="Y1" s="10"/>
      <c r="Z1" s="10"/>
      <c r="AA1" s="10"/>
      <c r="AB1" s="10"/>
      <c r="AC1" s="10"/>
      <c r="AD1" s="10"/>
      <c r="AE1" s="4"/>
      <c r="AF1" s="4"/>
      <c r="AG1" s="4"/>
      <c r="AH1" s="4"/>
      <c r="AI1" s="4"/>
      <c r="AJ1" s="4"/>
      <c r="AK1" s="4"/>
      <c r="AL1" s="11"/>
      <c r="AM1" s="4"/>
      <c r="AN1" s="4"/>
      <c r="AO1" s="4"/>
      <c r="AP1" s="4"/>
      <c r="AQ1" s="4"/>
      <c r="AR1" s="4"/>
      <c r="AS1" s="4"/>
      <c r="AT1" s="4"/>
      <c r="AU1" s="4"/>
      <c r="AV1" s="4"/>
      <c r="AW1" s="12"/>
      <c r="AX1" s="11"/>
      <c r="AY1" s="11"/>
      <c r="AZ1" s="13"/>
      <c r="BA1" s="13"/>
      <c r="BB1" s="13"/>
      <c r="BC1" s="10"/>
      <c r="BD1" s="10"/>
    </row>
    <row r="2" spans="1:58" s="14" customFormat="1" ht="36" customHeight="1">
      <c r="A2" s="174"/>
      <c r="B2" s="174"/>
      <c r="C2" s="174"/>
      <c r="D2" s="174"/>
      <c r="E2" s="174"/>
      <c r="F2" s="174"/>
      <c r="G2" s="174"/>
      <c r="H2" s="174"/>
      <c r="I2" s="174"/>
      <c r="J2" s="174"/>
      <c r="K2" s="174"/>
      <c r="L2" s="174"/>
      <c r="M2" s="174"/>
      <c r="N2" s="174"/>
      <c r="O2" s="174"/>
      <c r="P2" s="130"/>
      <c r="Q2" s="130"/>
      <c r="R2" s="175" t="s">
        <v>0</v>
      </c>
      <c r="S2" s="175"/>
      <c r="T2" s="168" t="s">
        <v>1</v>
      </c>
      <c r="U2" s="168"/>
      <c r="V2" s="173" t="s">
        <v>2</v>
      </c>
      <c r="W2" s="173"/>
      <c r="X2" s="173"/>
      <c r="Y2" s="173"/>
      <c r="Z2" s="173"/>
      <c r="AA2" s="173"/>
      <c r="AB2" s="173" t="s">
        <v>3</v>
      </c>
      <c r="AC2" s="173"/>
      <c r="AD2" s="173"/>
      <c r="AE2" s="173"/>
      <c r="AF2" s="173"/>
      <c r="AG2" s="173"/>
      <c r="AH2" s="173"/>
      <c r="AI2" s="173"/>
      <c r="AJ2" s="173"/>
      <c r="AK2" s="173"/>
      <c r="AL2" s="173"/>
      <c r="AM2" s="173"/>
      <c r="AN2" s="173"/>
      <c r="AO2" s="173"/>
      <c r="AP2" s="173"/>
      <c r="AQ2" s="173"/>
      <c r="AR2" s="173"/>
      <c r="AS2" s="173"/>
      <c r="AT2" s="173"/>
      <c r="AU2" s="173"/>
      <c r="AV2" s="173"/>
      <c r="AW2" s="173"/>
      <c r="AX2" s="173"/>
      <c r="AY2" s="173"/>
      <c r="AZ2" s="172" t="s">
        <v>4</v>
      </c>
      <c r="BA2" s="172"/>
      <c r="BB2" s="168" t="s">
        <v>5</v>
      </c>
      <c r="BC2" s="168"/>
      <c r="BD2" s="129" t="s">
        <v>6</v>
      </c>
      <c r="BE2" s="17" t="s">
        <v>7</v>
      </c>
      <c r="BF2" s="17" t="s">
        <v>8</v>
      </c>
    </row>
    <row r="3" spans="1:58" s="31" customFormat="1" ht="36" customHeight="1" thickBot="1">
      <c r="A3" s="18" t="s">
        <v>9</v>
      </c>
      <c r="B3" s="18" t="s">
        <v>10</v>
      </c>
      <c r="C3" s="19" t="s">
        <v>11</v>
      </c>
      <c r="D3" s="20" t="s">
        <v>12</v>
      </c>
      <c r="E3" s="20" t="s">
        <v>13</v>
      </c>
      <c r="F3" s="20" t="s">
        <v>14</v>
      </c>
      <c r="G3" s="20" t="s">
        <v>15</v>
      </c>
      <c r="H3" s="20" t="s">
        <v>16</v>
      </c>
      <c r="I3" s="20" t="s">
        <v>17</v>
      </c>
      <c r="J3" s="21" t="s">
        <v>18</v>
      </c>
      <c r="K3" s="20" t="s">
        <v>19</v>
      </c>
      <c r="L3" s="22" t="s">
        <v>20</v>
      </c>
      <c r="M3" s="23" t="s">
        <v>21</v>
      </c>
      <c r="N3" s="23" t="s">
        <v>22</v>
      </c>
      <c r="O3" s="20" t="s">
        <v>23</v>
      </c>
      <c r="P3" s="20" t="s">
        <v>24</v>
      </c>
      <c r="Q3" s="20" t="s">
        <v>25</v>
      </c>
      <c r="R3" s="24" t="s">
        <v>26</v>
      </c>
      <c r="S3" s="24" t="s">
        <v>27</v>
      </c>
      <c r="T3" s="25" t="s">
        <v>28</v>
      </c>
      <c r="U3" s="25" t="s">
        <v>29</v>
      </c>
      <c r="V3" s="25" t="s">
        <v>30</v>
      </c>
      <c r="W3" s="25" t="s">
        <v>31</v>
      </c>
      <c r="X3" s="25" t="s">
        <v>49</v>
      </c>
      <c r="Y3" s="25" t="s">
        <v>32</v>
      </c>
      <c r="Z3" s="25" t="s">
        <v>33</v>
      </c>
      <c r="AA3" s="25" t="s">
        <v>34</v>
      </c>
      <c r="AB3" s="26" t="s">
        <v>12</v>
      </c>
      <c r="AC3" s="26" t="s">
        <v>13</v>
      </c>
      <c r="AD3" s="26" t="s">
        <v>14</v>
      </c>
      <c r="AE3" s="27" t="s">
        <v>12</v>
      </c>
      <c r="AF3" s="27" t="s">
        <v>13</v>
      </c>
      <c r="AG3" s="27" t="s">
        <v>14</v>
      </c>
      <c r="AH3" s="26" t="s">
        <v>12</v>
      </c>
      <c r="AI3" s="26" t="s">
        <v>13</v>
      </c>
      <c r="AJ3" s="26" t="s">
        <v>14</v>
      </c>
      <c r="AK3" s="26" t="s">
        <v>35</v>
      </c>
      <c r="AL3" s="26" t="s">
        <v>36</v>
      </c>
      <c r="AM3" s="26" t="s">
        <v>12</v>
      </c>
      <c r="AN3" s="26" t="s">
        <v>13</v>
      </c>
      <c r="AO3" s="26" t="s">
        <v>14</v>
      </c>
      <c r="AP3" s="26" t="s">
        <v>12</v>
      </c>
      <c r="AQ3" s="26" t="s">
        <v>13</v>
      </c>
      <c r="AR3" s="26" t="s">
        <v>14</v>
      </c>
      <c r="AS3" s="26" t="s">
        <v>12</v>
      </c>
      <c r="AT3" s="26" t="s">
        <v>13</v>
      </c>
      <c r="AU3" s="26" t="s">
        <v>14</v>
      </c>
      <c r="AV3" s="26" t="s">
        <v>35</v>
      </c>
      <c r="AW3" s="28"/>
      <c r="AX3" s="26" t="s">
        <v>37</v>
      </c>
      <c r="AY3" s="25" t="s">
        <v>38</v>
      </c>
      <c r="AZ3" s="29" t="s">
        <v>39</v>
      </c>
      <c r="BA3" s="25" t="s">
        <v>40</v>
      </c>
      <c r="BB3" s="30" t="s">
        <v>39</v>
      </c>
      <c r="BC3" s="25" t="s">
        <v>41</v>
      </c>
      <c r="BD3" s="25" t="s">
        <v>42</v>
      </c>
      <c r="BE3" s="26" t="s">
        <v>43</v>
      </c>
      <c r="BF3" s="26" t="s">
        <v>44</v>
      </c>
    </row>
    <row r="4" spans="1:58" s="31" customFormat="1" ht="36" customHeight="1" thickBot="1">
      <c r="A4" s="169" t="s">
        <v>149</v>
      </c>
      <c r="B4" s="170"/>
      <c r="C4" s="170"/>
      <c r="D4" s="170"/>
      <c r="E4" s="170"/>
      <c r="F4" s="170"/>
      <c r="G4" s="170"/>
      <c r="H4" s="170"/>
      <c r="I4" s="170"/>
      <c r="J4" s="170"/>
      <c r="K4" s="170"/>
      <c r="L4" s="170"/>
      <c r="M4" s="170"/>
      <c r="N4" s="170"/>
      <c r="O4" s="170"/>
      <c r="P4" s="170"/>
      <c r="Q4" s="170"/>
      <c r="R4" s="170"/>
      <c r="S4" s="170"/>
      <c r="T4" s="170"/>
      <c r="U4" s="170"/>
      <c r="V4" s="170"/>
      <c r="W4" s="170"/>
      <c r="X4" s="170"/>
      <c r="Y4" s="170"/>
      <c r="Z4" s="170"/>
      <c r="AA4" s="170"/>
      <c r="AB4" s="170"/>
      <c r="AC4" s="170"/>
      <c r="AD4" s="170"/>
      <c r="AE4" s="170"/>
      <c r="AF4" s="170"/>
      <c r="AG4" s="170"/>
      <c r="AH4" s="170"/>
      <c r="AI4" s="170"/>
      <c r="AJ4" s="170"/>
      <c r="AK4" s="170"/>
      <c r="AL4" s="170"/>
      <c r="AM4" s="170"/>
      <c r="AN4" s="170"/>
      <c r="AO4" s="170"/>
      <c r="AP4" s="170"/>
      <c r="AQ4" s="170"/>
      <c r="AR4" s="170"/>
      <c r="AS4" s="170"/>
      <c r="AT4" s="170"/>
      <c r="AU4" s="170"/>
      <c r="AV4" s="170"/>
      <c r="AW4" s="170"/>
      <c r="AX4" s="170"/>
      <c r="AY4" s="170"/>
      <c r="AZ4" s="170"/>
      <c r="BA4" s="170"/>
      <c r="BB4" s="170"/>
      <c r="BC4" s="170"/>
      <c r="BD4" s="170"/>
      <c r="BE4" s="170"/>
      <c r="BF4" s="171"/>
    </row>
    <row r="5" spans="1:58" s="32" customFormat="1" ht="38.25" customHeight="1">
      <c r="A5" s="176">
        <v>1</v>
      </c>
      <c r="B5" s="53" t="s">
        <v>150</v>
      </c>
      <c r="C5" s="54" t="s">
        <v>45</v>
      </c>
      <c r="D5" s="55">
        <v>3</v>
      </c>
      <c r="E5" s="55">
        <v>11</v>
      </c>
      <c r="F5" s="55">
        <v>1999</v>
      </c>
      <c r="G5" s="56" t="s">
        <v>153</v>
      </c>
      <c r="H5" s="60"/>
      <c r="I5" s="55" t="s">
        <v>46</v>
      </c>
      <c r="J5" s="57">
        <v>98570947</v>
      </c>
      <c r="K5" s="55"/>
      <c r="L5" s="58"/>
      <c r="M5" s="58"/>
      <c r="N5" s="58"/>
      <c r="O5" s="58"/>
      <c r="P5" s="58"/>
      <c r="Q5" s="58"/>
      <c r="R5" s="58"/>
      <c r="S5" s="58"/>
      <c r="T5" s="58"/>
      <c r="U5" s="59"/>
      <c r="V5" s="59"/>
      <c r="W5" s="59"/>
      <c r="X5" s="59"/>
      <c r="Y5" s="59"/>
      <c r="Z5" s="59"/>
      <c r="AA5" s="59"/>
      <c r="AB5" s="58"/>
      <c r="AC5" s="58"/>
      <c r="AD5" s="58"/>
      <c r="AE5" s="58"/>
      <c r="AF5" s="58"/>
      <c r="AG5" s="58"/>
      <c r="AH5" s="58"/>
      <c r="AI5" s="58"/>
      <c r="AJ5" s="58"/>
      <c r="AK5" s="58"/>
      <c r="AL5" s="59"/>
      <c r="AM5" s="58"/>
      <c r="AN5" s="58"/>
      <c r="AO5" s="58"/>
      <c r="AP5" s="58"/>
      <c r="AQ5" s="58"/>
      <c r="AR5" s="58"/>
      <c r="AS5" s="58"/>
      <c r="AT5" s="58"/>
      <c r="AU5" s="58"/>
      <c r="AV5" s="58"/>
      <c r="AW5" s="34"/>
      <c r="AX5" s="59"/>
      <c r="AY5" s="59"/>
      <c r="AZ5" s="58"/>
      <c r="BA5" s="59"/>
      <c r="BB5" s="58"/>
      <c r="BC5" s="58"/>
      <c r="BD5" s="59"/>
      <c r="BE5" s="58"/>
      <c r="BF5" s="58"/>
    </row>
    <row r="6" spans="1:58" s="33" customFormat="1" ht="51">
      <c r="A6" s="177"/>
      <c r="B6" s="35" t="s">
        <v>150</v>
      </c>
      <c r="C6" s="36" t="s">
        <v>45</v>
      </c>
      <c r="D6" s="37">
        <v>3</v>
      </c>
      <c r="E6" s="37">
        <v>11</v>
      </c>
      <c r="F6" s="37">
        <v>1999</v>
      </c>
      <c r="G6" s="43"/>
      <c r="H6" s="38" t="s">
        <v>151</v>
      </c>
      <c r="I6" s="37" t="s">
        <v>46</v>
      </c>
      <c r="J6" s="39">
        <v>21458120</v>
      </c>
      <c r="K6" s="37" t="s">
        <v>48</v>
      </c>
      <c r="L6" s="37"/>
      <c r="M6" s="37"/>
      <c r="N6" s="37"/>
      <c r="O6" s="37"/>
      <c r="P6" s="43" t="s">
        <v>154</v>
      </c>
      <c r="Q6" s="61"/>
      <c r="R6" s="49">
        <v>39.58</v>
      </c>
      <c r="S6" s="49">
        <v>130.4</v>
      </c>
      <c r="T6" s="40">
        <v>1498000</v>
      </c>
      <c r="U6" s="40">
        <f>((T6*S6)/R6)</f>
        <v>4935300.656897423</v>
      </c>
      <c r="V6" s="40">
        <v>0</v>
      </c>
      <c r="W6" s="40">
        <v>0</v>
      </c>
      <c r="X6" s="40">
        <v>0</v>
      </c>
      <c r="Y6" s="40">
        <v>0</v>
      </c>
      <c r="Z6" s="40">
        <v>0</v>
      </c>
      <c r="AA6" s="40">
        <v>0</v>
      </c>
      <c r="AB6" s="40">
        <v>0</v>
      </c>
      <c r="AC6" s="40">
        <v>0</v>
      </c>
      <c r="AD6" s="40">
        <v>0</v>
      </c>
      <c r="AE6" s="40">
        <v>0</v>
      </c>
      <c r="AF6" s="40">
        <v>0</v>
      </c>
      <c r="AG6" s="40">
        <v>0</v>
      </c>
      <c r="AH6" s="40">
        <v>0</v>
      </c>
      <c r="AI6" s="40">
        <v>0</v>
      </c>
      <c r="AJ6" s="40">
        <v>0</v>
      </c>
      <c r="AK6" s="40">
        <v>0</v>
      </c>
      <c r="AL6" s="40">
        <v>0</v>
      </c>
      <c r="AM6" s="37">
        <v>0</v>
      </c>
      <c r="AN6" s="37">
        <v>0</v>
      </c>
      <c r="AO6" s="37">
        <v>0</v>
      </c>
      <c r="AP6" s="37">
        <v>0</v>
      </c>
      <c r="AQ6" s="37">
        <v>0</v>
      </c>
      <c r="AR6" s="37">
        <v>0</v>
      </c>
      <c r="AS6" s="37">
        <v>0</v>
      </c>
      <c r="AT6" s="37">
        <v>0</v>
      </c>
      <c r="AU6" s="37">
        <v>0</v>
      </c>
      <c r="AV6" s="41">
        <f>((AS6*1)+(AT6*30)+(AU6*360))/30</f>
        <v>0</v>
      </c>
      <c r="AW6" s="42">
        <f>+AK6+AV6</f>
        <v>0</v>
      </c>
      <c r="AX6" s="73">
        <f>AA6*((POWER(1.004867,AV6)-1))/(0.004867*((POWER(1.004867,AV6))))</f>
        <v>0</v>
      </c>
      <c r="AY6" s="73">
        <f>AL6+AX6</f>
        <v>0</v>
      </c>
      <c r="AZ6" s="74">
        <v>100</v>
      </c>
      <c r="BA6" s="40">
        <f>'[2]IPC Y SMMLV'!$C$4*AZ6</f>
        <v>116000000</v>
      </c>
      <c r="BB6" s="74"/>
      <c r="BC6" s="73">
        <f>'[1]IPC Y SMMLV'!$C$4*BB6</f>
        <v>0</v>
      </c>
      <c r="BD6" s="73">
        <f>U6+AY6+BA6+BC6</f>
        <v>120935300.65689743</v>
      </c>
      <c r="BE6" s="37"/>
      <c r="BF6" s="75"/>
    </row>
    <row r="7" spans="1:58" s="33" customFormat="1" ht="38.25" customHeight="1" thickBot="1">
      <c r="A7" s="178"/>
      <c r="B7" s="66" t="s">
        <v>150</v>
      </c>
      <c r="C7" s="72" t="s">
        <v>45</v>
      </c>
      <c r="D7" s="68">
        <v>3</v>
      </c>
      <c r="E7" s="68">
        <v>11</v>
      </c>
      <c r="F7" s="68">
        <v>1999</v>
      </c>
      <c r="G7" s="70"/>
      <c r="H7" s="67" t="s">
        <v>152</v>
      </c>
      <c r="I7" s="68" t="s">
        <v>46</v>
      </c>
      <c r="J7" s="69">
        <v>43543876</v>
      </c>
      <c r="K7" s="68" t="s">
        <v>47</v>
      </c>
      <c r="L7" s="76"/>
      <c r="M7" s="68"/>
      <c r="N7" s="68"/>
      <c r="O7" s="68"/>
      <c r="P7" s="51" t="s">
        <v>185</v>
      </c>
      <c r="Q7" s="51"/>
      <c r="R7" s="52">
        <v>39.58</v>
      </c>
      <c r="S7" s="52">
        <v>130.4</v>
      </c>
      <c r="T7" s="68"/>
      <c r="U7" s="71"/>
      <c r="V7" s="71">
        <v>0</v>
      </c>
      <c r="W7" s="46">
        <v>0</v>
      </c>
      <c r="X7" s="46">
        <v>0</v>
      </c>
      <c r="Y7" s="46">
        <v>0</v>
      </c>
      <c r="Z7" s="46">
        <v>0</v>
      </c>
      <c r="AA7" s="46">
        <v>0</v>
      </c>
      <c r="AB7" s="46">
        <v>0</v>
      </c>
      <c r="AC7" s="46">
        <v>0</v>
      </c>
      <c r="AD7" s="46">
        <v>0</v>
      </c>
      <c r="AE7" s="46">
        <v>0</v>
      </c>
      <c r="AF7" s="46">
        <v>0</v>
      </c>
      <c r="AG7" s="46">
        <v>0</v>
      </c>
      <c r="AH7" s="46">
        <v>0</v>
      </c>
      <c r="AI7" s="46">
        <v>0</v>
      </c>
      <c r="AJ7" s="46">
        <v>0</v>
      </c>
      <c r="AK7" s="46">
        <v>0</v>
      </c>
      <c r="AL7" s="46">
        <v>0</v>
      </c>
      <c r="AM7" s="44">
        <v>0</v>
      </c>
      <c r="AN7" s="44">
        <v>0</v>
      </c>
      <c r="AO7" s="44">
        <v>0</v>
      </c>
      <c r="AP7" s="44">
        <v>0</v>
      </c>
      <c r="AQ7" s="44">
        <v>0</v>
      </c>
      <c r="AR7" s="44">
        <v>0</v>
      </c>
      <c r="AS7" s="44">
        <v>0</v>
      </c>
      <c r="AT7" s="44">
        <v>0</v>
      </c>
      <c r="AU7" s="44">
        <v>0</v>
      </c>
      <c r="AV7" s="45">
        <f>((AS7*1)+(AT7*30)+(AU7*360))/30</f>
        <v>0</v>
      </c>
      <c r="AW7" s="50">
        <f>+AK7+AV7</f>
        <v>0</v>
      </c>
      <c r="AX7" s="46">
        <f>AA7*((POWER(1.004867,AV7)-1))/(0.004867*((POWER(1.004867,AV7))))</f>
        <v>0</v>
      </c>
      <c r="AY7" s="46">
        <f>AL7+AX7</f>
        <v>0</v>
      </c>
      <c r="AZ7" s="47">
        <v>0</v>
      </c>
      <c r="BA7" s="46">
        <f>'[2]IPC Y SMMLV'!$C$4*AZ7</f>
        <v>0</v>
      </c>
      <c r="BB7" s="47"/>
      <c r="BC7" s="46">
        <f>'[1]IPC Y SMMLV'!$C$4*BB7</f>
        <v>0</v>
      </c>
      <c r="BD7" s="46">
        <f>U7+AY7+BA7+BC7</f>
        <v>0</v>
      </c>
      <c r="BE7" s="44"/>
      <c r="BF7" s="48">
        <f>SUM(BD5:BD7)</f>
        <v>120935300.65689743</v>
      </c>
    </row>
    <row r="8" spans="1:58" ht="38.25" customHeight="1">
      <c r="A8" s="179">
        <v>2</v>
      </c>
      <c r="B8" s="79" t="s">
        <v>150</v>
      </c>
      <c r="C8" s="80" t="s">
        <v>45</v>
      </c>
      <c r="D8" s="81">
        <v>3</v>
      </c>
      <c r="E8" s="81">
        <v>11</v>
      </c>
      <c r="F8" s="81">
        <v>1999</v>
      </c>
      <c r="G8" s="82" t="s">
        <v>156</v>
      </c>
      <c r="H8" s="83"/>
      <c r="I8" s="81" t="s">
        <v>157</v>
      </c>
      <c r="J8" s="81">
        <v>15790916</v>
      </c>
      <c r="K8" s="81"/>
      <c r="L8" s="85"/>
      <c r="M8" s="85"/>
      <c r="N8" s="85"/>
      <c r="O8" s="85"/>
      <c r="P8" s="118"/>
      <c r="Q8" s="85"/>
      <c r="R8" s="85"/>
      <c r="S8" s="85"/>
      <c r="T8" s="85"/>
      <c r="U8" s="86"/>
      <c r="V8" s="86"/>
      <c r="W8" s="86"/>
      <c r="X8" s="86"/>
      <c r="Y8" s="86"/>
      <c r="Z8" s="86"/>
      <c r="AA8" s="86"/>
      <c r="AB8" s="85"/>
      <c r="AC8" s="85"/>
      <c r="AD8" s="85"/>
      <c r="AE8" s="85"/>
      <c r="AF8" s="85"/>
      <c r="AG8" s="85"/>
      <c r="AH8" s="85"/>
      <c r="AI8" s="85"/>
      <c r="AJ8" s="85"/>
      <c r="AK8" s="85"/>
      <c r="AL8" s="86"/>
      <c r="AM8" s="85"/>
      <c r="AN8" s="85"/>
      <c r="AO8" s="85"/>
      <c r="AP8" s="85"/>
      <c r="AQ8" s="85"/>
      <c r="AR8" s="85"/>
      <c r="AS8" s="85"/>
      <c r="AT8" s="85"/>
      <c r="AU8" s="85"/>
      <c r="AV8" s="85"/>
      <c r="AW8" s="87"/>
      <c r="AX8" s="86"/>
      <c r="AY8" s="86"/>
      <c r="AZ8" s="85"/>
      <c r="BA8" s="86"/>
      <c r="BB8" s="85"/>
      <c r="BC8" s="85"/>
      <c r="BD8" s="86"/>
      <c r="BE8" s="85"/>
      <c r="BF8" s="85"/>
    </row>
    <row r="9" spans="1:58" ht="64.5" thickBot="1">
      <c r="A9" s="181"/>
      <c r="B9" s="102" t="s">
        <v>150</v>
      </c>
      <c r="C9" s="103" t="s">
        <v>45</v>
      </c>
      <c r="D9" s="104">
        <v>3</v>
      </c>
      <c r="E9" s="104">
        <v>11</v>
      </c>
      <c r="F9" s="104">
        <v>1999</v>
      </c>
      <c r="G9" s="105"/>
      <c r="H9" s="106" t="s">
        <v>158</v>
      </c>
      <c r="I9" s="104" t="s">
        <v>46</v>
      </c>
      <c r="J9" s="107">
        <v>43063917</v>
      </c>
      <c r="K9" s="104" t="s">
        <v>48</v>
      </c>
      <c r="L9" s="108"/>
      <c r="M9" s="104"/>
      <c r="N9" s="104"/>
      <c r="O9" s="104"/>
      <c r="P9" s="109" t="s">
        <v>155</v>
      </c>
      <c r="Q9" s="109"/>
      <c r="R9" s="110">
        <v>39.58</v>
      </c>
      <c r="S9" s="110">
        <v>130.4</v>
      </c>
      <c r="T9" s="96">
        <v>1200000</v>
      </c>
      <c r="U9" s="111">
        <v>1200000</v>
      </c>
      <c r="V9" s="111">
        <v>0</v>
      </c>
      <c r="W9" s="112">
        <v>0</v>
      </c>
      <c r="X9" s="112">
        <v>0</v>
      </c>
      <c r="Y9" s="112">
        <v>0</v>
      </c>
      <c r="Z9" s="112">
        <v>0</v>
      </c>
      <c r="AA9" s="112">
        <v>0</v>
      </c>
      <c r="AB9" s="112">
        <v>0</v>
      </c>
      <c r="AC9" s="112">
        <v>0</v>
      </c>
      <c r="AD9" s="112">
        <v>0</v>
      </c>
      <c r="AE9" s="112">
        <v>0</v>
      </c>
      <c r="AF9" s="112">
        <v>0</v>
      </c>
      <c r="AG9" s="112">
        <v>0</v>
      </c>
      <c r="AH9" s="112">
        <v>0</v>
      </c>
      <c r="AI9" s="112">
        <v>0</v>
      </c>
      <c r="AJ9" s="112">
        <v>0</v>
      </c>
      <c r="AK9" s="112">
        <v>0</v>
      </c>
      <c r="AL9" s="112">
        <v>0</v>
      </c>
      <c r="AM9" s="113">
        <v>0</v>
      </c>
      <c r="AN9" s="113">
        <v>0</v>
      </c>
      <c r="AO9" s="113">
        <v>0</v>
      </c>
      <c r="AP9" s="113">
        <v>0</v>
      </c>
      <c r="AQ9" s="113">
        <v>0</v>
      </c>
      <c r="AR9" s="113">
        <v>0</v>
      </c>
      <c r="AS9" s="113">
        <v>0</v>
      </c>
      <c r="AT9" s="113">
        <v>0</v>
      </c>
      <c r="AU9" s="113">
        <v>0</v>
      </c>
      <c r="AV9" s="114">
        <f>((AS9*1)+(AT9*30)+(AU9*360))/30</f>
        <v>0</v>
      </c>
      <c r="AW9" s="115">
        <f>+AK9+AV9</f>
        <v>0</v>
      </c>
      <c r="AX9" s="112">
        <f>AA9*((POWER(1.004867,AV9)-1))/(0.004867*((POWER(1.004867,AV9))))</f>
        <v>0</v>
      </c>
      <c r="AY9" s="112">
        <f>AL9+AX9</f>
        <v>0</v>
      </c>
      <c r="AZ9" s="116">
        <v>100</v>
      </c>
      <c r="BA9" s="112">
        <f>'[2]IPC Y SMMLV'!$C$4*AZ9</f>
        <v>116000000</v>
      </c>
      <c r="BB9" s="116"/>
      <c r="BC9" s="112">
        <f>'[1]IPC Y SMMLV'!$C$4*BB9</f>
        <v>0</v>
      </c>
      <c r="BD9" s="112">
        <f>U9+AY9+BA9+BC9</f>
        <v>117200000</v>
      </c>
      <c r="BE9" s="113"/>
      <c r="BF9" s="117">
        <f>SUM(BD8:BD9)</f>
        <v>117200000</v>
      </c>
    </row>
    <row r="10" spans="1:58" s="32" customFormat="1" ht="38.25" customHeight="1">
      <c r="A10" s="176">
        <v>3</v>
      </c>
      <c r="B10" s="53" t="s">
        <v>150</v>
      </c>
      <c r="C10" s="54" t="s">
        <v>45</v>
      </c>
      <c r="D10" s="55">
        <v>8</v>
      </c>
      <c r="E10" s="55">
        <v>8</v>
      </c>
      <c r="F10" s="55">
        <v>2002</v>
      </c>
      <c r="G10" s="56" t="s">
        <v>159</v>
      </c>
      <c r="H10" s="60"/>
      <c r="I10" s="55" t="s">
        <v>46</v>
      </c>
      <c r="J10" s="57">
        <v>71749381</v>
      </c>
      <c r="K10" s="55"/>
      <c r="L10" s="58"/>
      <c r="M10" s="58"/>
      <c r="N10" s="58"/>
      <c r="O10" s="58"/>
      <c r="P10" s="58"/>
      <c r="Q10" s="58"/>
      <c r="R10" s="58"/>
      <c r="S10" s="58"/>
      <c r="T10" s="58"/>
      <c r="U10" s="59"/>
      <c r="V10" s="59"/>
      <c r="W10" s="59"/>
      <c r="X10" s="59"/>
      <c r="Y10" s="59"/>
      <c r="Z10" s="59"/>
      <c r="AA10" s="59"/>
      <c r="AB10" s="58"/>
      <c r="AC10" s="58"/>
      <c r="AD10" s="58"/>
      <c r="AE10" s="58"/>
      <c r="AF10" s="58"/>
      <c r="AG10" s="58"/>
      <c r="AH10" s="58"/>
      <c r="AI10" s="58"/>
      <c r="AJ10" s="58"/>
      <c r="AK10" s="58"/>
      <c r="AL10" s="59"/>
      <c r="AM10" s="58"/>
      <c r="AN10" s="58"/>
      <c r="AO10" s="58"/>
      <c r="AP10" s="58"/>
      <c r="AQ10" s="58"/>
      <c r="AR10" s="58"/>
      <c r="AS10" s="58"/>
      <c r="AT10" s="58"/>
      <c r="AU10" s="58"/>
      <c r="AV10" s="58"/>
      <c r="AW10" s="34"/>
      <c r="AX10" s="59"/>
      <c r="AY10" s="59"/>
      <c r="AZ10" s="58"/>
      <c r="BA10" s="59"/>
      <c r="BB10" s="58"/>
      <c r="BC10" s="58"/>
      <c r="BD10" s="59"/>
      <c r="BE10" s="58"/>
      <c r="BF10" s="58"/>
    </row>
    <row r="11" spans="1:58" s="33" customFormat="1" ht="38.25" customHeight="1">
      <c r="A11" s="177"/>
      <c r="B11" s="35" t="s">
        <v>150</v>
      </c>
      <c r="C11" s="36" t="s">
        <v>45</v>
      </c>
      <c r="D11" s="37">
        <v>8</v>
      </c>
      <c r="E11" s="37">
        <v>8</v>
      </c>
      <c r="F11" s="37">
        <v>2002</v>
      </c>
      <c r="G11" s="43"/>
      <c r="H11" s="38" t="s">
        <v>160</v>
      </c>
      <c r="I11" s="37" t="s">
        <v>46</v>
      </c>
      <c r="J11" s="39">
        <v>43601002</v>
      </c>
      <c r="K11" s="37" t="s">
        <v>70</v>
      </c>
      <c r="L11" s="37"/>
      <c r="M11" s="37"/>
      <c r="N11" s="37"/>
      <c r="O11" s="37"/>
      <c r="P11" s="43"/>
      <c r="Q11" s="61"/>
      <c r="R11" s="49">
        <v>48.87</v>
      </c>
      <c r="S11" s="49">
        <v>130.4</v>
      </c>
      <c r="T11" s="40">
        <v>1200000</v>
      </c>
      <c r="U11" s="40">
        <v>1200000</v>
      </c>
      <c r="V11" s="40">
        <v>309000</v>
      </c>
      <c r="W11" s="40">
        <f>((V11*S11)/R11)</f>
        <v>824505.8317986495</v>
      </c>
      <c r="X11" s="40">
        <v>1160000</v>
      </c>
      <c r="Y11" s="40">
        <f>X11*25%</f>
        <v>290000</v>
      </c>
      <c r="Z11" s="40">
        <f>(X11+Y11)*25%</f>
        <v>362500</v>
      </c>
      <c r="AA11" s="40">
        <f>(X11+Y11-Z11)/2</f>
        <v>543750</v>
      </c>
      <c r="AB11" s="40">
        <f aca="true" t="shared" si="0" ref="AB11:AD12">D11</f>
        <v>8</v>
      </c>
      <c r="AC11" s="40">
        <f t="shared" si="0"/>
        <v>8</v>
      </c>
      <c r="AD11" s="40">
        <f t="shared" si="0"/>
        <v>2002</v>
      </c>
      <c r="AE11" s="40">
        <v>30</v>
      </c>
      <c r="AF11" s="40">
        <v>3</v>
      </c>
      <c r="AG11" s="40">
        <v>2023</v>
      </c>
      <c r="AH11" s="40">
        <f aca="true" t="shared" si="1" ref="AH11:AJ12">AE11-AB11</f>
        <v>22</v>
      </c>
      <c r="AI11" s="40">
        <f t="shared" si="1"/>
        <v>-5</v>
      </c>
      <c r="AJ11" s="40">
        <f t="shared" si="1"/>
        <v>21</v>
      </c>
      <c r="AK11" s="40">
        <f>((AH11*1)+(AI11*30)+(AJ11*360))/30</f>
        <v>247.73333333333332</v>
      </c>
      <c r="AL11" s="40">
        <f>AA11*((POWER(1.004867,AK11)-1)/0.004867)</f>
        <v>260245280.0052793</v>
      </c>
      <c r="AM11" s="37">
        <f aca="true" t="shared" si="2" ref="AM11:AO12">AE11</f>
        <v>30</v>
      </c>
      <c r="AN11" s="37">
        <f t="shared" si="2"/>
        <v>3</v>
      </c>
      <c r="AO11" s="37">
        <f t="shared" si="2"/>
        <v>2023</v>
      </c>
      <c r="AP11" s="37">
        <f>+AB11</f>
        <v>8</v>
      </c>
      <c r="AQ11" s="37">
        <f>+AC11</f>
        <v>8</v>
      </c>
      <c r="AR11" s="75">
        <f>+AD11+41.1</f>
        <v>2043.1</v>
      </c>
      <c r="AS11" s="37">
        <f aca="true" t="shared" si="3" ref="AS11:AU12">AP11-AM11</f>
        <v>-22</v>
      </c>
      <c r="AT11" s="37">
        <f t="shared" si="3"/>
        <v>5</v>
      </c>
      <c r="AU11" s="37">
        <f t="shared" si="3"/>
        <v>20.09999999999991</v>
      </c>
      <c r="AV11" s="41">
        <f>((AS11*1)+(AT11*30)+(AU11*360))/30</f>
        <v>245.4666666666656</v>
      </c>
      <c r="AW11" s="42">
        <f>+AK11+AV11</f>
        <v>493.1999999999989</v>
      </c>
      <c r="AX11" s="73">
        <f>AA11*((POWER(1.004867,AV11)-1))/(0.004867*((POWER(1.004867,AV11))))</f>
        <v>77794382.65557139</v>
      </c>
      <c r="AY11" s="73">
        <f>AL11+AX11</f>
        <v>338039662.6608507</v>
      </c>
      <c r="AZ11" s="74">
        <v>100</v>
      </c>
      <c r="BA11" s="40">
        <f>'[2]IPC Y SMMLV'!$C$4*AZ11</f>
        <v>116000000</v>
      </c>
      <c r="BB11" s="74"/>
      <c r="BC11" s="73">
        <f>'[1]IPC Y SMMLV'!$C$4*BB11</f>
        <v>0</v>
      </c>
      <c r="BD11" s="73">
        <f>U11+AY11+BA11+BC11</f>
        <v>455239662.6608507</v>
      </c>
      <c r="BE11" s="37"/>
      <c r="BF11" s="75"/>
    </row>
    <row r="12" spans="1:58" s="33" customFormat="1" ht="38.25" customHeight="1" thickBot="1">
      <c r="A12" s="178"/>
      <c r="B12" s="66" t="s">
        <v>150</v>
      </c>
      <c r="C12" s="72" t="s">
        <v>45</v>
      </c>
      <c r="D12" s="68">
        <v>8</v>
      </c>
      <c r="E12" s="68">
        <v>8</v>
      </c>
      <c r="F12" s="68">
        <v>2002</v>
      </c>
      <c r="G12" s="70"/>
      <c r="H12" s="67" t="s">
        <v>161</v>
      </c>
      <c r="I12" s="68" t="s">
        <v>46</v>
      </c>
      <c r="J12" s="69">
        <v>1152718133</v>
      </c>
      <c r="K12" s="68" t="s">
        <v>74</v>
      </c>
      <c r="L12" s="76"/>
      <c r="M12" s="68"/>
      <c r="N12" s="68"/>
      <c r="O12" s="68"/>
      <c r="P12" s="51"/>
      <c r="Q12" s="51"/>
      <c r="R12" s="52">
        <v>48.87</v>
      </c>
      <c r="S12" s="52">
        <v>130.4</v>
      </c>
      <c r="T12" s="68"/>
      <c r="U12" s="71"/>
      <c r="V12" s="71">
        <v>309000</v>
      </c>
      <c r="W12" s="46">
        <f>((V12*S12)/R12)</f>
        <v>824505.8317986495</v>
      </c>
      <c r="X12" s="46">
        <v>1160000</v>
      </c>
      <c r="Y12" s="46">
        <f>X12*25%</f>
        <v>290000</v>
      </c>
      <c r="Z12" s="46">
        <f>(X12+Y12)*25%</f>
        <v>362500</v>
      </c>
      <c r="AA12" s="46">
        <f>(X12+Y12-Z12)/2</f>
        <v>543750</v>
      </c>
      <c r="AB12" s="46">
        <f t="shared" si="0"/>
        <v>8</v>
      </c>
      <c r="AC12" s="46">
        <f t="shared" si="0"/>
        <v>8</v>
      </c>
      <c r="AD12" s="46">
        <f t="shared" si="0"/>
        <v>2002</v>
      </c>
      <c r="AE12" s="46">
        <v>30</v>
      </c>
      <c r="AF12" s="46">
        <v>3</v>
      </c>
      <c r="AG12" s="46">
        <v>2023</v>
      </c>
      <c r="AH12" s="46">
        <f t="shared" si="1"/>
        <v>22</v>
      </c>
      <c r="AI12" s="46">
        <f t="shared" si="1"/>
        <v>-5</v>
      </c>
      <c r="AJ12" s="46">
        <f t="shared" si="1"/>
        <v>21</v>
      </c>
      <c r="AK12" s="46">
        <f>((AH12*1)+(AI12*30)+(AJ12*360))/30</f>
        <v>247.73333333333332</v>
      </c>
      <c r="AL12" s="46">
        <f>AA12*((POWER(1.004867,AK12)-1)/0.004867)</f>
        <v>260245280.0052793</v>
      </c>
      <c r="AM12" s="44">
        <f t="shared" si="2"/>
        <v>30</v>
      </c>
      <c r="AN12" s="44">
        <f t="shared" si="2"/>
        <v>3</v>
      </c>
      <c r="AO12" s="44">
        <f t="shared" si="2"/>
        <v>2023</v>
      </c>
      <c r="AP12" s="44">
        <v>24</v>
      </c>
      <c r="AQ12" s="44">
        <v>1</v>
      </c>
      <c r="AR12" s="75">
        <v>2025</v>
      </c>
      <c r="AS12" s="44">
        <f t="shared" si="3"/>
        <v>-6</v>
      </c>
      <c r="AT12" s="44">
        <f t="shared" si="3"/>
        <v>-2</v>
      </c>
      <c r="AU12" s="44">
        <f t="shared" si="3"/>
        <v>2</v>
      </c>
      <c r="AV12" s="45">
        <f>((AS12*1)+(AT12*30)+(AU12*360))/30</f>
        <v>21.8</v>
      </c>
      <c r="AW12" s="50">
        <f>+AK12+AV12</f>
        <v>269.5333333333333</v>
      </c>
      <c r="AX12" s="46">
        <f>AA12*((POWER(1.004867,AV12)-1))/(0.004867*((POWER(1.004867,AV12))))</f>
        <v>11220705.913254026</v>
      </c>
      <c r="AY12" s="46">
        <f>AL12+AX12</f>
        <v>271465985.9185333</v>
      </c>
      <c r="AZ12" s="47">
        <v>100</v>
      </c>
      <c r="BA12" s="46">
        <f>'[2]IPC Y SMMLV'!$C$4*AZ12</f>
        <v>116000000</v>
      </c>
      <c r="BB12" s="47"/>
      <c r="BC12" s="46">
        <f>'[1]IPC Y SMMLV'!$C$4*BB12</f>
        <v>0</v>
      </c>
      <c r="BD12" s="46">
        <f>U12+AY12+BA12+BC12</f>
        <v>387465985.9185333</v>
      </c>
      <c r="BE12" s="44"/>
      <c r="BF12" s="48">
        <f>SUM(BD10:BD12)</f>
        <v>842705648.5793841</v>
      </c>
    </row>
    <row r="13" spans="1:58" s="32" customFormat="1" ht="38.25" customHeight="1">
      <c r="A13" s="179">
        <v>4</v>
      </c>
      <c r="B13" s="79" t="s">
        <v>150</v>
      </c>
      <c r="C13" s="80" t="s">
        <v>45</v>
      </c>
      <c r="D13" s="81">
        <v>21</v>
      </c>
      <c r="E13" s="81">
        <v>12</v>
      </c>
      <c r="F13" s="81">
        <v>2000</v>
      </c>
      <c r="G13" s="82" t="s">
        <v>162</v>
      </c>
      <c r="H13" s="83"/>
      <c r="I13" s="81" t="s">
        <v>46</v>
      </c>
      <c r="J13" s="84">
        <v>11901330</v>
      </c>
      <c r="K13" s="81"/>
      <c r="L13" s="85"/>
      <c r="M13" s="85"/>
      <c r="N13" s="85"/>
      <c r="O13" s="85"/>
      <c r="P13" s="85"/>
      <c r="Q13" s="85"/>
      <c r="R13" s="85"/>
      <c r="S13" s="85"/>
      <c r="T13" s="85"/>
      <c r="U13" s="86"/>
      <c r="V13" s="86"/>
      <c r="W13" s="86"/>
      <c r="X13" s="86"/>
      <c r="Y13" s="86"/>
      <c r="Z13" s="86"/>
      <c r="AA13" s="86"/>
      <c r="AB13" s="85"/>
      <c r="AC13" s="85"/>
      <c r="AD13" s="85"/>
      <c r="AE13" s="85"/>
      <c r="AF13" s="85"/>
      <c r="AG13" s="85"/>
      <c r="AH13" s="85"/>
      <c r="AI13" s="85"/>
      <c r="AJ13" s="85"/>
      <c r="AK13" s="85"/>
      <c r="AL13" s="86"/>
      <c r="AM13" s="85"/>
      <c r="AN13" s="85"/>
      <c r="AO13" s="85"/>
      <c r="AP13" s="85"/>
      <c r="AQ13" s="85"/>
      <c r="AR13" s="85"/>
      <c r="AS13" s="85"/>
      <c r="AT13" s="85"/>
      <c r="AU13" s="85"/>
      <c r="AV13" s="85"/>
      <c r="AW13" s="87"/>
      <c r="AX13" s="86"/>
      <c r="AY13" s="86"/>
      <c r="AZ13" s="85"/>
      <c r="BA13" s="86"/>
      <c r="BB13" s="85"/>
      <c r="BC13" s="85"/>
      <c r="BD13" s="86"/>
      <c r="BE13" s="85"/>
      <c r="BF13" s="85"/>
    </row>
    <row r="14" spans="1:58" s="33" customFormat="1" ht="38.25" customHeight="1">
      <c r="A14" s="180"/>
      <c r="B14" s="88" t="s">
        <v>150</v>
      </c>
      <c r="C14" s="89" t="s">
        <v>45</v>
      </c>
      <c r="D14" s="90">
        <v>21</v>
      </c>
      <c r="E14" s="90">
        <v>12</v>
      </c>
      <c r="F14" s="90">
        <v>2000</v>
      </c>
      <c r="G14" s="91"/>
      <c r="H14" s="92" t="s">
        <v>163</v>
      </c>
      <c r="I14" s="90" t="s">
        <v>46</v>
      </c>
      <c r="J14" s="93">
        <v>21608567</v>
      </c>
      <c r="K14" s="90" t="s">
        <v>48</v>
      </c>
      <c r="L14" s="90"/>
      <c r="M14" s="90"/>
      <c r="N14" s="90"/>
      <c r="O14" s="90"/>
      <c r="P14" s="91" t="s">
        <v>75</v>
      </c>
      <c r="Q14" s="94"/>
      <c r="R14" s="95">
        <v>43.27</v>
      </c>
      <c r="S14" s="95">
        <v>130.4</v>
      </c>
      <c r="T14" s="96">
        <v>1200000</v>
      </c>
      <c r="U14" s="96">
        <f>+T14</f>
        <v>1200000</v>
      </c>
      <c r="V14" s="96">
        <v>0</v>
      </c>
      <c r="W14" s="121">
        <f aca="true" t="shared" si="4" ref="W14:W20">((V14*S14)/R14)</f>
        <v>0</v>
      </c>
      <c r="X14" s="96">
        <v>0</v>
      </c>
      <c r="Y14" s="96">
        <f aca="true" t="shared" si="5" ref="Y14:Y20">X14*25%</f>
        <v>0</v>
      </c>
      <c r="Z14" s="96">
        <f aca="true" t="shared" si="6" ref="Z14:Z20">(X14+Y14)*25%</f>
        <v>0</v>
      </c>
      <c r="AA14" s="96">
        <f>(X14+Y14-Z14)/2</f>
        <v>0</v>
      </c>
      <c r="AB14" s="96">
        <v>0</v>
      </c>
      <c r="AC14" s="96">
        <v>0</v>
      </c>
      <c r="AD14" s="96">
        <v>0</v>
      </c>
      <c r="AE14" s="96">
        <v>0</v>
      </c>
      <c r="AF14" s="96">
        <v>0</v>
      </c>
      <c r="AG14" s="96">
        <v>0</v>
      </c>
      <c r="AH14" s="96">
        <v>0</v>
      </c>
      <c r="AI14" s="96">
        <v>0</v>
      </c>
      <c r="AJ14" s="96">
        <v>0</v>
      </c>
      <c r="AK14" s="96">
        <v>0</v>
      </c>
      <c r="AL14" s="96">
        <v>0</v>
      </c>
      <c r="AM14" s="90">
        <v>0</v>
      </c>
      <c r="AN14" s="90">
        <v>0</v>
      </c>
      <c r="AO14" s="90">
        <v>0</v>
      </c>
      <c r="AP14" s="90">
        <v>0</v>
      </c>
      <c r="AQ14" s="90">
        <v>0</v>
      </c>
      <c r="AR14" s="90">
        <v>0</v>
      </c>
      <c r="AS14" s="90">
        <v>0</v>
      </c>
      <c r="AT14" s="90">
        <v>0</v>
      </c>
      <c r="AU14" s="90">
        <v>0</v>
      </c>
      <c r="AV14" s="97">
        <f aca="true" t="shared" si="7" ref="AV14:AV20">((AS14*1)+(AT14*30)+(AU14*360))/30</f>
        <v>0</v>
      </c>
      <c r="AW14" s="98">
        <f aca="true" t="shared" si="8" ref="AW14:AW20">+AK14+AV14</f>
        <v>0</v>
      </c>
      <c r="AX14" s="99">
        <f aca="true" t="shared" si="9" ref="AX14:AX20">AA14*((POWER(1.004867,AV14)-1))/(0.004867*((POWER(1.004867,AV14))))</f>
        <v>0</v>
      </c>
      <c r="AY14" s="99">
        <f aca="true" t="shared" si="10" ref="AY14:AY20">AL14+AX14</f>
        <v>0</v>
      </c>
      <c r="AZ14" s="100">
        <v>100</v>
      </c>
      <c r="BA14" s="96">
        <f>'[2]IPC Y SMMLV'!$C$4*AZ14</f>
        <v>116000000</v>
      </c>
      <c r="BB14" s="100"/>
      <c r="BC14" s="99">
        <f>'[1]IPC Y SMMLV'!$C$4*BB14</f>
        <v>0</v>
      </c>
      <c r="BD14" s="99">
        <f aca="true" t="shared" si="11" ref="BD14:BD20">U14+AY14+BA14+BC14</f>
        <v>117200000</v>
      </c>
      <c r="BE14" s="90"/>
      <c r="BF14" s="101"/>
    </row>
    <row r="15" spans="1:58" s="33" customFormat="1" ht="38.25" customHeight="1">
      <c r="A15" s="180"/>
      <c r="B15" s="88" t="s">
        <v>150</v>
      </c>
      <c r="C15" s="89" t="s">
        <v>45</v>
      </c>
      <c r="D15" s="90">
        <v>21</v>
      </c>
      <c r="E15" s="90">
        <v>12</v>
      </c>
      <c r="F15" s="90">
        <v>2000</v>
      </c>
      <c r="G15" s="91"/>
      <c r="H15" s="92" t="s">
        <v>164</v>
      </c>
      <c r="I15" s="90" t="s">
        <v>46</v>
      </c>
      <c r="J15" s="93">
        <v>3429868</v>
      </c>
      <c r="K15" s="90" t="s">
        <v>86</v>
      </c>
      <c r="L15" s="90"/>
      <c r="M15" s="90"/>
      <c r="N15" s="90"/>
      <c r="O15" s="90"/>
      <c r="P15" s="91" t="s">
        <v>75</v>
      </c>
      <c r="Q15" s="94"/>
      <c r="R15" s="95">
        <v>43.27</v>
      </c>
      <c r="S15" s="95">
        <v>130.4</v>
      </c>
      <c r="T15" s="96">
        <v>0</v>
      </c>
      <c r="U15" s="96">
        <f>+T15</f>
        <v>0</v>
      </c>
      <c r="V15" s="96">
        <v>0</v>
      </c>
      <c r="W15" s="121">
        <f t="shared" si="4"/>
        <v>0</v>
      </c>
      <c r="X15" s="96">
        <v>0</v>
      </c>
      <c r="Y15" s="96">
        <f t="shared" si="5"/>
        <v>0</v>
      </c>
      <c r="Z15" s="96">
        <f t="shared" si="6"/>
        <v>0</v>
      </c>
      <c r="AA15" s="96">
        <f>(X15+Y15-Z15)/2/4</f>
        <v>0</v>
      </c>
      <c r="AB15" s="96">
        <v>0</v>
      </c>
      <c r="AC15" s="96">
        <v>0</v>
      </c>
      <c r="AD15" s="96">
        <v>0</v>
      </c>
      <c r="AE15" s="96">
        <v>0</v>
      </c>
      <c r="AF15" s="96">
        <v>0</v>
      </c>
      <c r="AG15" s="96">
        <v>0</v>
      </c>
      <c r="AH15" s="96">
        <f aca="true" t="shared" si="12" ref="AH15:AJ16">AE15-AB15</f>
        <v>0</v>
      </c>
      <c r="AI15" s="96">
        <f t="shared" si="12"/>
        <v>0</v>
      </c>
      <c r="AJ15" s="96">
        <f t="shared" si="12"/>
        <v>0</v>
      </c>
      <c r="AK15" s="96">
        <f>((AH15*1)+(AI15*30)+(AJ15*360))/30</f>
        <v>0</v>
      </c>
      <c r="AL15" s="96">
        <f aca="true" t="shared" si="13" ref="AL15:AL20">AA15*((POWER(1.004867,AK15)-1)/0.004867)</f>
        <v>0</v>
      </c>
      <c r="AM15" s="90">
        <v>0</v>
      </c>
      <c r="AN15" s="90">
        <v>0</v>
      </c>
      <c r="AO15" s="90">
        <v>0</v>
      </c>
      <c r="AP15" s="90">
        <v>0</v>
      </c>
      <c r="AQ15" s="90">
        <v>0</v>
      </c>
      <c r="AR15" s="90">
        <v>0</v>
      </c>
      <c r="AS15" s="90">
        <f>AP15-AM15</f>
        <v>0</v>
      </c>
      <c r="AT15" s="90">
        <f>AQ15-AN15</f>
        <v>0</v>
      </c>
      <c r="AU15" s="90">
        <f>AR15-AO15</f>
        <v>0</v>
      </c>
      <c r="AV15" s="97">
        <f t="shared" si="7"/>
        <v>0</v>
      </c>
      <c r="AW15" s="98">
        <f t="shared" si="8"/>
        <v>0</v>
      </c>
      <c r="AX15" s="99">
        <f t="shared" si="9"/>
        <v>0</v>
      </c>
      <c r="AY15" s="99">
        <f t="shared" si="10"/>
        <v>0</v>
      </c>
      <c r="AZ15" s="100">
        <v>100</v>
      </c>
      <c r="BA15" s="96">
        <f>'[2]IPC Y SMMLV'!$C$4*AZ15</f>
        <v>116000000</v>
      </c>
      <c r="BB15" s="100"/>
      <c r="BC15" s="99"/>
      <c r="BD15" s="99">
        <f t="shared" si="11"/>
        <v>116000000</v>
      </c>
      <c r="BE15" s="90"/>
      <c r="BF15" s="101"/>
    </row>
    <row r="16" spans="1:58" s="33" customFormat="1" ht="38.25" customHeight="1">
      <c r="A16" s="180"/>
      <c r="B16" s="88" t="s">
        <v>150</v>
      </c>
      <c r="C16" s="89" t="s">
        <v>45</v>
      </c>
      <c r="D16" s="90">
        <v>21</v>
      </c>
      <c r="E16" s="90">
        <v>12</v>
      </c>
      <c r="F16" s="90">
        <v>2000</v>
      </c>
      <c r="G16" s="91"/>
      <c r="H16" s="92" t="s">
        <v>165</v>
      </c>
      <c r="I16" s="90" t="s">
        <v>46</v>
      </c>
      <c r="J16" s="93">
        <v>1152456379</v>
      </c>
      <c r="K16" s="90" t="s">
        <v>74</v>
      </c>
      <c r="L16" s="90"/>
      <c r="M16" s="90"/>
      <c r="N16" s="90"/>
      <c r="O16" s="90"/>
      <c r="P16" s="91"/>
      <c r="Q16" s="94"/>
      <c r="R16" s="95">
        <v>43.27</v>
      </c>
      <c r="S16" s="95">
        <v>130.4</v>
      </c>
      <c r="T16" s="96">
        <v>0</v>
      </c>
      <c r="U16" s="96">
        <f>((T16*S16)/R16)</f>
        <v>0</v>
      </c>
      <c r="V16" s="96">
        <v>260100</v>
      </c>
      <c r="W16" s="96">
        <f t="shared" si="4"/>
        <v>783846.5449503119</v>
      </c>
      <c r="X16" s="96">
        <v>1160000</v>
      </c>
      <c r="Y16" s="96">
        <f t="shared" si="5"/>
        <v>290000</v>
      </c>
      <c r="Z16" s="96">
        <f t="shared" si="6"/>
        <v>362500</v>
      </c>
      <c r="AA16" s="96">
        <f>(X16+Y16-Z16)</f>
        <v>1087500</v>
      </c>
      <c r="AB16" s="96">
        <f>D16</f>
        <v>21</v>
      </c>
      <c r="AC16" s="96">
        <f>E16</f>
        <v>12</v>
      </c>
      <c r="AD16" s="96">
        <f>F16</f>
        <v>2000</v>
      </c>
      <c r="AE16" s="96">
        <v>12</v>
      </c>
      <c r="AF16" s="96">
        <v>11</v>
      </c>
      <c r="AG16" s="96">
        <v>2013</v>
      </c>
      <c r="AH16" s="96">
        <f t="shared" si="12"/>
        <v>-9</v>
      </c>
      <c r="AI16" s="96">
        <f t="shared" si="12"/>
        <v>-1</v>
      </c>
      <c r="AJ16" s="96">
        <f t="shared" si="12"/>
        <v>13</v>
      </c>
      <c r="AK16" s="96">
        <f>((AH16*1)+(AI16*30)+(AJ16*360))/30</f>
        <v>154.7</v>
      </c>
      <c r="AL16" s="96">
        <f t="shared" si="13"/>
        <v>250106451.90876678</v>
      </c>
      <c r="AM16" s="90">
        <v>0</v>
      </c>
      <c r="AN16" s="90">
        <v>0</v>
      </c>
      <c r="AO16" s="90">
        <v>0</v>
      </c>
      <c r="AP16" s="90">
        <v>0</v>
      </c>
      <c r="AQ16" s="90">
        <v>0</v>
      </c>
      <c r="AR16" s="90">
        <v>0</v>
      </c>
      <c r="AS16" s="90">
        <v>0</v>
      </c>
      <c r="AT16" s="90">
        <v>0</v>
      </c>
      <c r="AU16" s="90">
        <v>0</v>
      </c>
      <c r="AV16" s="97">
        <f t="shared" si="7"/>
        <v>0</v>
      </c>
      <c r="AW16" s="98">
        <f t="shared" si="8"/>
        <v>154.7</v>
      </c>
      <c r="AX16" s="99">
        <f t="shared" si="9"/>
        <v>0</v>
      </c>
      <c r="AY16" s="99">
        <f t="shared" si="10"/>
        <v>250106451.90876678</v>
      </c>
      <c r="AZ16" s="100">
        <v>100</v>
      </c>
      <c r="BA16" s="96">
        <f>'[2]IPC Y SMMLV'!$C$4*AZ16</f>
        <v>116000000</v>
      </c>
      <c r="BB16" s="100"/>
      <c r="BC16" s="99">
        <f>'[1]IPC Y SMMLV'!$C$4*BB16</f>
        <v>0</v>
      </c>
      <c r="BD16" s="99">
        <f t="shared" si="11"/>
        <v>366106451.90876675</v>
      </c>
      <c r="BE16" s="90"/>
      <c r="BF16" s="101"/>
    </row>
    <row r="17" spans="1:58" s="33" customFormat="1" ht="38.25" customHeight="1">
      <c r="A17" s="180"/>
      <c r="B17" s="88" t="s">
        <v>150</v>
      </c>
      <c r="C17" s="89" t="s">
        <v>45</v>
      </c>
      <c r="D17" s="90">
        <v>21</v>
      </c>
      <c r="E17" s="90">
        <v>12</v>
      </c>
      <c r="F17" s="90">
        <v>2000</v>
      </c>
      <c r="G17" s="91"/>
      <c r="H17" s="92" t="s">
        <v>166</v>
      </c>
      <c r="I17" s="90" t="s">
        <v>46</v>
      </c>
      <c r="J17" s="93">
        <v>26377468</v>
      </c>
      <c r="K17" s="90" t="s">
        <v>47</v>
      </c>
      <c r="L17" s="90"/>
      <c r="M17" s="90"/>
      <c r="N17" s="90"/>
      <c r="O17" s="90"/>
      <c r="P17" s="91" t="s">
        <v>186</v>
      </c>
      <c r="Q17" s="94"/>
      <c r="R17" s="95">
        <v>43.27</v>
      </c>
      <c r="S17" s="95">
        <v>130.4</v>
      </c>
      <c r="T17" s="96">
        <v>0</v>
      </c>
      <c r="U17" s="96">
        <f>((T17*S17)/R17)</f>
        <v>0</v>
      </c>
      <c r="V17" s="96">
        <v>0</v>
      </c>
      <c r="W17" s="96">
        <f t="shared" si="4"/>
        <v>0</v>
      </c>
      <c r="X17" s="96">
        <v>0</v>
      </c>
      <c r="Y17" s="96">
        <f t="shared" si="5"/>
        <v>0</v>
      </c>
      <c r="Z17" s="96">
        <f t="shared" si="6"/>
        <v>0</v>
      </c>
      <c r="AA17" s="96">
        <f>(X17+Y17-Z17)/2/4</f>
        <v>0</v>
      </c>
      <c r="AB17" s="96">
        <v>0</v>
      </c>
      <c r="AC17" s="96">
        <v>0</v>
      </c>
      <c r="AD17" s="96">
        <v>0</v>
      </c>
      <c r="AE17" s="96">
        <v>0</v>
      </c>
      <c r="AF17" s="96">
        <v>0</v>
      </c>
      <c r="AG17" s="96">
        <v>0</v>
      </c>
      <c r="AH17" s="96">
        <v>0</v>
      </c>
      <c r="AI17" s="96">
        <v>0</v>
      </c>
      <c r="AJ17" s="96">
        <v>0</v>
      </c>
      <c r="AK17" s="96">
        <v>0</v>
      </c>
      <c r="AL17" s="96">
        <f t="shared" si="13"/>
        <v>0</v>
      </c>
      <c r="AM17" s="90">
        <v>0</v>
      </c>
      <c r="AN17" s="90">
        <v>0</v>
      </c>
      <c r="AO17" s="90">
        <v>0</v>
      </c>
      <c r="AP17" s="90">
        <v>0</v>
      </c>
      <c r="AQ17" s="90">
        <v>0</v>
      </c>
      <c r="AR17" s="90">
        <v>0</v>
      </c>
      <c r="AS17" s="90">
        <v>0</v>
      </c>
      <c r="AT17" s="90">
        <v>0</v>
      </c>
      <c r="AU17" s="90">
        <v>0</v>
      </c>
      <c r="AV17" s="97">
        <f t="shared" si="7"/>
        <v>0</v>
      </c>
      <c r="AW17" s="98">
        <f t="shared" si="8"/>
        <v>0</v>
      </c>
      <c r="AX17" s="99">
        <f t="shared" si="9"/>
        <v>0</v>
      </c>
      <c r="AY17" s="99">
        <f t="shared" si="10"/>
        <v>0</v>
      </c>
      <c r="AZ17" s="100">
        <v>0</v>
      </c>
      <c r="BA17" s="96">
        <f>'[2]IPC Y SMMLV'!$C$4*AZ17</f>
        <v>0</v>
      </c>
      <c r="BB17" s="100"/>
      <c r="BC17" s="99">
        <f>'[1]IPC Y SMMLV'!$C$4*BB17</f>
        <v>0</v>
      </c>
      <c r="BD17" s="99">
        <f t="shared" si="11"/>
        <v>0</v>
      </c>
      <c r="BE17" s="90"/>
      <c r="BF17" s="101"/>
    </row>
    <row r="18" spans="1:58" s="33" customFormat="1" ht="38.25" customHeight="1">
      <c r="A18" s="180"/>
      <c r="B18" s="88" t="s">
        <v>150</v>
      </c>
      <c r="C18" s="89" t="s">
        <v>45</v>
      </c>
      <c r="D18" s="90">
        <v>21</v>
      </c>
      <c r="E18" s="90">
        <v>12</v>
      </c>
      <c r="F18" s="90">
        <v>2000</v>
      </c>
      <c r="G18" s="91"/>
      <c r="H18" s="92" t="s">
        <v>167</v>
      </c>
      <c r="I18" s="90" t="s">
        <v>46</v>
      </c>
      <c r="J18" s="93">
        <v>12000412</v>
      </c>
      <c r="K18" s="90" t="s">
        <v>47</v>
      </c>
      <c r="L18" s="90"/>
      <c r="M18" s="90"/>
      <c r="N18" s="90"/>
      <c r="O18" s="90"/>
      <c r="P18" s="91" t="s">
        <v>186</v>
      </c>
      <c r="Q18" s="94"/>
      <c r="R18" s="95">
        <v>43.27</v>
      </c>
      <c r="S18" s="95">
        <v>130.4</v>
      </c>
      <c r="T18" s="96">
        <v>0</v>
      </c>
      <c r="U18" s="96">
        <f>((T18*S18)/R18)</f>
        <v>0</v>
      </c>
      <c r="V18" s="96">
        <v>0</v>
      </c>
      <c r="W18" s="96">
        <f t="shared" si="4"/>
        <v>0</v>
      </c>
      <c r="X18" s="96">
        <v>0</v>
      </c>
      <c r="Y18" s="96">
        <f t="shared" si="5"/>
        <v>0</v>
      </c>
      <c r="Z18" s="96">
        <f t="shared" si="6"/>
        <v>0</v>
      </c>
      <c r="AA18" s="96">
        <f>(X18+Y18-Z18)/2/4</f>
        <v>0</v>
      </c>
      <c r="AB18" s="96">
        <v>0</v>
      </c>
      <c r="AC18" s="96">
        <v>0</v>
      </c>
      <c r="AD18" s="96">
        <v>0</v>
      </c>
      <c r="AE18" s="96">
        <v>0</v>
      </c>
      <c r="AF18" s="96">
        <v>0</v>
      </c>
      <c r="AG18" s="96">
        <v>0</v>
      </c>
      <c r="AH18" s="96">
        <v>0</v>
      </c>
      <c r="AI18" s="96">
        <v>0</v>
      </c>
      <c r="AJ18" s="96">
        <v>0</v>
      </c>
      <c r="AK18" s="96">
        <v>0</v>
      </c>
      <c r="AL18" s="96">
        <f t="shared" si="13"/>
        <v>0</v>
      </c>
      <c r="AM18" s="90">
        <v>0</v>
      </c>
      <c r="AN18" s="90">
        <v>0</v>
      </c>
      <c r="AO18" s="90">
        <v>0</v>
      </c>
      <c r="AP18" s="90">
        <v>0</v>
      </c>
      <c r="AQ18" s="90">
        <v>0</v>
      </c>
      <c r="AR18" s="90">
        <v>0</v>
      </c>
      <c r="AS18" s="90">
        <v>0</v>
      </c>
      <c r="AT18" s="90">
        <v>0</v>
      </c>
      <c r="AU18" s="90">
        <v>0</v>
      </c>
      <c r="AV18" s="97">
        <f t="shared" si="7"/>
        <v>0</v>
      </c>
      <c r="AW18" s="98">
        <f t="shared" si="8"/>
        <v>0</v>
      </c>
      <c r="AX18" s="99">
        <f t="shared" si="9"/>
        <v>0</v>
      </c>
      <c r="AY18" s="99">
        <f t="shared" si="10"/>
        <v>0</v>
      </c>
      <c r="AZ18" s="100">
        <v>0</v>
      </c>
      <c r="BA18" s="96">
        <f>'[2]IPC Y SMMLV'!$C$4*AZ18</f>
        <v>0</v>
      </c>
      <c r="BB18" s="100"/>
      <c r="BC18" s="99">
        <f>'[1]IPC Y SMMLV'!$C$4*BB18</f>
        <v>0</v>
      </c>
      <c r="BD18" s="99">
        <f t="shared" si="11"/>
        <v>0</v>
      </c>
      <c r="BE18" s="90"/>
      <c r="BF18" s="101"/>
    </row>
    <row r="19" spans="1:58" s="33" customFormat="1" ht="38.25" customHeight="1">
      <c r="A19" s="180"/>
      <c r="B19" s="88" t="s">
        <v>150</v>
      </c>
      <c r="C19" s="89" t="s">
        <v>45</v>
      </c>
      <c r="D19" s="90">
        <v>21</v>
      </c>
      <c r="E19" s="90">
        <v>12</v>
      </c>
      <c r="F19" s="90">
        <v>2000</v>
      </c>
      <c r="G19" s="91"/>
      <c r="H19" s="92" t="s">
        <v>168</v>
      </c>
      <c r="I19" s="90" t="s">
        <v>46</v>
      </c>
      <c r="J19" s="93">
        <v>43342696</v>
      </c>
      <c r="K19" s="90" t="s">
        <v>47</v>
      </c>
      <c r="L19" s="90"/>
      <c r="M19" s="90"/>
      <c r="N19" s="90"/>
      <c r="O19" s="90"/>
      <c r="P19" s="91" t="s">
        <v>186</v>
      </c>
      <c r="Q19" s="94"/>
      <c r="R19" s="95">
        <v>43.27</v>
      </c>
      <c r="S19" s="95">
        <v>130.4</v>
      </c>
      <c r="T19" s="96">
        <v>0</v>
      </c>
      <c r="U19" s="96">
        <f>((T19*S19)/R19)</f>
        <v>0</v>
      </c>
      <c r="V19" s="96">
        <v>0</v>
      </c>
      <c r="W19" s="96">
        <f t="shared" si="4"/>
        <v>0</v>
      </c>
      <c r="X19" s="96">
        <v>0</v>
      </c>
      <c r="Y19" s="96">
        <f t="shared" si="5"/>
        <v>0</v>
      </c>
      <c r="Z19" s="96">
        <f t="shared" si="6"/>
        <v>0</v>
      </c>
      <c r="AA19" s="96">
        <f>(X19+Y19-Z19)/2/4</f>
        <v>0</v>
      </c>
      <c r="AB19" s="96">
        <v>0</v>
      </c>
      <c r="AC19" s="96">
        <v>0</v>
      </c>
      <c r="AD19" s="96">
        <v>0</v>
      </c>
      <c r="AE19" s="96">
        <v>0</v>
      </c>
      <c r="AF19" s="96">
        <v>0</v>
      </c>
      <c r="AG19" s="96">
        <v>0</v>
      </c>
      <c r="AH19" s="96">
        <v>0</v>
      </c>
      <c r="AI19" s="96">
        <v>0</v>
      </c>
      <c r="AJ19" s="96">
        <v>0</v>
      </c>
      <c r="AK19" s="96">
        <v>0</v>
      </c>
      <c r="AL19" s="96">
        <f t="shared" si="13"/>
        <v>0</v>
      </c>
      <c r="AM19" s="90">
        <v>0</v>
      </c>
      <c r="AN19" s="90">
        <v>0</v>
      </c>
      <c r="AO19" s="90">
        <v>0</v>
      </c>
      <c r="AP19" s="90">
        <v>0</v>
      </c>
      <c r="AQ19" s="90">
        <v>0</v>
      </c>
      <c r="AR19" s="90">
        <v>0</v>
      </c>
      <c r="AS19" s="90">
        <v>0</v>
      </c>
      <c r="AT19" s="90">
        <v>0</v>
      </c>
      <c r="AU19" s="90">
        <v>0</v>
      </c>
      <c r="AV19" s="97">
        <f t="shared" si="7"/>
        <v>0</v>
      </c>
      <c r="AW19" s="98">
        <f t="shared" si="8"/>
        <v>0</v>
      </c>
      <c r="AX19" s="99">
        <f t="shared" si="9"/>
        <v>0</v>
      </c>
      <c r="AY19" s="99">
        <f t="shared" si="10"/>
        <v>0</v>
      </c>
      <c r="AZ19" s="100">
        <v>0</v>
      </c>
      <c r="BA19" s="96">
        <f>'[2]IPC Y SMMLV'!$C$4*AZ19</f>
        <v>0</v>
      </c>
      <c r="BB19" s="100"/>
      <c r="BC19" s="99">
        <f>'[1]IPC Y SMMLV'!$C$4*BB19</f>
        <v>0</v>
      </c>
      <c r="BD19" s="99">
        <f t="shared" si="11"/>
        <v>0</v>
      </c>
      <c r="BE19" s="90"/>
      <c r="BF19" s="101"/>
    </row>
    <row r="20" spans="1:58" s="33" customFormat="1" ht="38.25" customHeight="1" thickBot="1">
      <c r="A20" s="181"/>
      <c r="B20" s="102" t="s">
        <v>150</v>
      </c>
      <c r="C20" s="103" t="s">
        <v>45</v>
      </c>
      <c r="D20" s="104">
        <v>21</v>
      </c>
      <c r="E20" s="104">
        <v>12</v>
      </c>
      <c r="F20" s="104">
        <v>2000</v>
      </c>
      <c r="G20" s="105"/>
      <c r="H20" s="106" t="s">
        <v>169</v>
      </c>
      <c r="I20" s="104" t="s">
        <v>46</v>
      </c>
      <c r="J20" s="107">
        <v>15486043</v>
      </c>
      <c r="K20" s="104" t="s">
        <v>47</v>
      </c>
      <c r="L20" s="108"/>
      <c r="M20" s="104"/>
      <c r="N20" s="104"/>
      <c r="O20" s="104"/>
      <c r="P20" s="109" t="s">
        <v>186</v>
      </c>
      <c r="Q20" s="109"/>
      <c r="R20" s="110">
        <v>43.27</v>
      </c>
      <c r="S20" s="110">
        <v>130.4</v>
      </c>
      <c r="T20" s="104"/>
      <c r="U20" s="111"/>
      <c r="V20" s="111">
        <v>0</v>
      </c>
      <c r="W20" s="112">
        <f t="shared" si="4"/>
        <v>0</v>
      </c>
      <c r="X20" s="112">
        <v>0</v>
      </c>
      <c r="Y20" s="112">
        <f t="shared" si="5"/>
        <v>0</v>
      </c>
      <c r="Z20" s="112">
        <f t="shared" si="6"/>
        <v>0</v>
      </c>
      <c r="AA20" s="112">
        <f>(X20+Y20-Z20)/2/4</f>
        <v>0</v>
      </c>
      <c r="AB20" s="112">
        <v>0</v>
      </c>
      <c r="AC20" s="112">
        <v>0</v>
      </c>
      <c r="AD20" s="112">
        <v>0</v>
      </c>
      <c r="AE20" s="112">
        <v>0</v>
      </c>
      <c r="AF20" s="112">
        <v>0</v>
      </c>
      <c r="AG20" s="112">
        <v>0</v>
      </c>
      <c r="AH20" s="112">
        <v>0</v>
      </c>
      <c r="AI20" s="112">
        <v>0</v>
      </c>
      <c r="AJ20" s="112">
        <v>0</v>
      </c>
      <c r="AK20" s="112">
        <v>0</v>
      </c>
      <c r="AL20" s="112">
        <f t="shared" si="13"/>
        <v>0</v>
      </c>
      <c r="AM20" s="113">
        <v>0</v>
      </c>
      <c r="AN20" s="113">
        <v>0</v>
      </c>
      <c r="AO20" s="113">
        <v>0</v>
      </c>
      <c r="AP20" s="113">
        <v>0</v>
      </c>
      <c r="AQ20" s="113">
        <v>0</v>
      </c>
      <c r="AR20" s="113">
        <v>0</v>
      </c>
      <c r="AS20" s="113">
        <v>0</v>
      </c>
      <c r="AT20" s="113">
        <v>0</v>
      </c>
      <c r="AU20" s="113">
        <v>0</v>
      </c>
      <c r="AV20" s="114">
        <f t="shared" si="7"/>
        <v>0</v>
      </c>
      <c r="AW20" s="115">
        <f t="shared" si="8"/>
        <v>0</v>
      </c>
      <c r="AX20" s="112">
        <f t="shared" si="9"/>
        <v>0</v>
      </c>
      <c r="AY20" s="112">
        <f t="shared" si="10"/>
        <v>0</v>
      </c>
      <c r="AZ20" s="116">
        <v>0</v>
      </c>
      <c r="BA20" s="112">
        <f>'[2]IPC Y SMMLV'!$C$4*AZ20</f>
        <v>0</v>
      </c>
      <c r="BB20" s="116"/>
      <c r="BC20" s="112">
        <f>'[1]IPC Y SMMLV'!$C$4*BB20</f>
        <v>0</v>
      </c>
      <c r="BD20" s="112">
        <f t="shared" si="11"/>
        <v>0</v>
      </c>
      <c r="BE20" s="113"/>
      <c r="BF20" s="117">
        <f>SUM(BD13:BD20)</f>
        <v>599306451.9087667</v>
      </c>
    </row>
    <row r="21" spans="1:58" s="131" customFormat="1" ht="38.25" customHeight="1">
      <c r="A21" s="176">
        <v>5</v>
      </c>
      <c r="B21" s="53" t="s">
        <v>150</v>
      </c>
      <c r="C21" s="54" t="s">
        <v>170</v>
      </c>
      <c r="D21" s="55">
        <v>21</v>
      </c>
      <c r="E21" s="55">
        <v>12</v>
      </c>
      <c r="F21" s="55">
        <v>2000</v>
      </c>
      <c r="G21" s="56" t="s">
        <v>169</v>
      </c>
      <c r="H21" s="60"/>
      <c r="I21" s="55" t="s">
        <v>46</v>
      </c>
      <c r="J21" s="57">
        <v>15486043</v>
      </c>
      <c r="K21" s="55"/>
      <c r="L21" s="58"/>
      <c r="M21" s="58"/>
      <c r="N21" s="58"/>
      <c r="O21" s="58"/>
      <c r="P21" s="58"/>
      <c r="Q21" s="58"/>
      <c r="R21" s="58"/>
      <c r="S21" s="58"/>
      <c r="T21" s="58"/>
      <c r="U21" s="59"/>
      <c r="V21" s="59"/>
      <c r="W21" s="59"/>
      <c r="X21" s="59"/>
      <c r="Y21" s="59"/>
      <c r="Z21" s="59"/>
      <c r="AA21" s="59"/>
      <c r="AB21" s="58"/>
      <c r="AC21" s="58"/>
      <c r="AD21" s="58"/>
      <c r="AE21" s="58"/>
      <c r="AF21" s="58"/>
      <c r="AG21" s="58"/>
      <c r="AH21" s="58"/>
      <c r="AI21" s="58"/>
      <c r="AJ21" s="58"/>
      <c r="AK21" s="58"/>
      <c r="AL21" s="59"/>
      <c r="AM21" s="58"/>
      <c r="AN21" s="58"/>
      <c r="AO21" s="58"/>
      <c r="AP21" s="58"/>
      <c r="AQ21" s="58"/>
      <c r="AR21" s="58"/>
      <c r="AS21" s="58"/>
      <c r="AT21" s="58"/>
      <c r="AU21" s="58"/>
      <c r="AV21" s="58"/>
      <c r="AW21" s="34"/>
      <c r="AX21" s="59"/>
      <c r="AY21" s="59"/>
      <c r="AZ21" s="58"/>
      <c r="BA21" s="59"/>
      <c r="BB21" s="58"/>
      <c r="BC21" s="58"/>
      <c r="BD21" s="59"/>
      <c r="BE21" s="58"/>
      <c r="BF21" s="58"/>
    </row>
    <row r="22" spans="1:58" s="132" customFormat="1" ht="38.25" customHeight="1" thickBot="1">
      <c r="A22" s="178"/>
      <c r="B22" s="66" t="s">
        <v>150</v>
      </c>
      <c r="C22" s="72" t="s">
        <v>170</v>
      </c>
      <c r="D22" s="68">
        <v>21</v>
      </c>
      <c r="E22" s="68">
        <v>12</v>
      </c>
      <c r="F22" s="68">
        <v>2000</v>
      </c>
      <c r="G22" s="70"/>
      <c r="H22" s="67" t="s">
        <v>169</v>
      </c>
      <c r="I22" s="68" t="s">
        <v>46</v>
      </c>
      <c r="J22" s="69">
        <v>15486043</v>
      </c>
      <c r="K22" s="68" t="s">
        <v>171</v>
      </c>
      <c r="L22" s="76"/>
      <c r="M22" s="68"/>
      <c r="N22" s="68"/>
      <c r="O22" s="68"/>
      <c r="P22" s="51" t="s">
        <v>172</v>
      </c>
      <c r="Q22" s="51"/>
      <c r="R22" s="52">
        <v>43.27</v>
      </c>
      <c r="S22" s="52">
        <v>130.4</v>
      </c>
      <c r="T22" s="71">
        <v>125000</v>
      </c>
      <c r="U22" s="71">
        <f>((T22*S22)/R22)</f>
        <v>376704.4141437485</v>
      </c>
      <c r="V22" s="71">
        <v>260100</v>
      </c>
      <c r="W22" s="46">
        <f>((V22*S22)/R22)</f>
        <v>783846.5449503119</v>
      </c>
      <c r="X22" s="46">
        <v>1160000</v>
      </c>
      <c r="Y22" s="46">
        <f>X22*25%</f>
        <v>290000</v>
      </c>
      <c r="Z22" s="46">
        <v>0</v>
      </c>
      <c r="AA22" s="46">
        <f>(X22+Y22-Z22)</f>
        <v>1450000</v>
      </c>
      <c r="AB22" s="46">
        <f>D22</f>
        <v>21</v>
      </c>
      <c r="AC22" s="46">
        <f>E22</f>
        <v>12</v>
      </c>
      <c r="AD22" s="46">
        <f>F22</f>
        <v>2000</v>
      </c>
      <c r="AE22" s="46">
        <v>23</v>
      </c>
      <c r="AF22" s="46">
        <v>12</v>
      </c>
      <c r="AG22" s="46">
        <v>2000</v>
      </c>
      <c r="AH22" s="46">
        <f>AE22-AB22</f>
        <v>2</v>
      </c>
      <c r="AI22" s="46">
        <f>AF22-AC22</f>
        <v>0</v>
      </c>
      <c r="AJ22" s="46">
        <f>AG22-AD22</f>
        <v>0</v>
      </c>
      <c r="AK22" s="46">
        <f>((AH22*1)+(AI22*30)+(AJ22*360))/30</f>
        <v>0.06666666666666667</v>
      </c>
      <c r="AL22" s="46">
        <f>AA22*((POWER(1.004867,AK22)-1)/0.004867)</f>
        <v>96447.79707952461</v>
      </c>
      <c r="AM22" s="44">
        <v>0</v>
      </c>
      <c r="AN22" s="44">
        <v>0</v>
      </c>
      <c r="AO22" s="44">
        <v>0</v>
      </c>
      <c r="AP22" s="44">
        <v>0</v>
      </c>
      <c r="AQ22" s="44">
        <v>0</v>
      </c>
      <c r="AR22" s="44">
        <v>0</v>
      </c>
      <c r="AS22" s="44">
        <v>0</v>
      </c>
      <c r="AT22" s="44">
        <v>0</v>
      </c>
      <c r="AU22" s="44">
        <v>0</v>
      </c>
      <c r="AV22" s="45">
        <f>((AS22*1)+(AT22*30)+(AU22*360))/30</f>
        <v>0</v>
      </c>
      <c r="AW22" s="50">
        <f>+AK22+AV22</f>
        <v>0.06666666666666667</v>
      </c>
      <c r="AX22" s="46">
        <f>AA22*((POWER(1.004867,AV22)-1))/(0.004867*((POWER(1.004867,AV22))))</f>
        <v>0</v>
      </c>
      <c r="AY22" s="46">
        <f>AL22+AX22</f>
        <v>96447.79707952461</v>
      </c>
      <c r="AZ22" s="47">
        <v>30</v>
      </c>
      <c r="BA22" s="46">
        <f>'[2]IPC Y SMMLV'!$C$4*AZ22</f>
        <v>34800000</v>
      </c>
      <c r="BB22" s="47"/>
      <c r="BC22" s="46">
        <f>'[1]IPC Y SMMLV'!$C$4*BB22</f>
        <v>0</v>
      </c>
      <c r="BD22" s="46">
        <f>U22+AY22+BA22+BC22</f>
        <v>35273152.211223274</v>
      </c>
      <c r="BE22" s="44"/>
      <c r="BF22" s="48">
        <f>SUM(BD21:BD22)</f>
        <v>35273152.211223274</v>
      </c>
    </row>
    <row r="23" spans="7:58" ht="12.75" hidden="1">
      <c r="G23" s="62">
        <v>5</v>
      </c>
      <c r="H23" s="62">
        <v>12</v>
      </c>
      <c r="BD23" s="167">
        <f>SUM(BD5:BD22)</f>
        <v>1715420553.3562715</v>
      </c>
      <c r="BF23" s="167">
        <f>SUM(BF5:BF22)</f>
        <v>1715420553.3562715</v>
      </c>
    </row>
    <row r="24" ht="12.75" hidden="1"/>
    <row r="25" ht="12.75" hidden="1">
      <c r="BF25" s="167">
        <f>+'Dr Nelson Ramiro'!BF24+'Dr Alvaro Londoño'!BF12+'Dra Martha Isabel'!BF27+'Dra Nibe Amparo'!BF23+'Dra Sor María'!BF23</f>
        <v>4451542431.26095</v>
      </c>
    </row>
  </sheetData>
  <sheetProtection password="898B" sheet="1"/>
  <autoFilter ref="A3:BF23"/>
  <mergeCells count="13">
    <mergeCell ref="AB2:AY2"/>
    <mergeCell ref="AZ2:BA2"/>
    <mergeCell ref="A21:A22"/>
    <mergeCell ref="BB2:BC2"/>
    <mergeCell ref="A4:BF4"/>
    <mergeCell ref="A5:A7"/>
    <mergeCell ref="A8:A9"/>
    <mergeCell ref="A10:A12"/>
    <mergeCell ref="A13:A20"/>
    <mergeCell ref="A2:O2"/>
    <mergeCell ref="R2:S2"/>
    <mergeCell ref="T2:U2"/>
    <mergeCell ref="V2:AA2"/>
  </mergeCell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Sebastian Mendieta Sepúlveda</cp:lastModifiedBy>
  <dcterms:created xsi:type="dcterms:W3CDTF">2019-08-30T04:36:06Z</dcterms:created>
  <dcterms:modified xsi:type="dcterms:W3CDTF">2023-06-08T16:35:20Z</dcterms:modified>
  <cp:category/>
  <cp:version/>
  <cp:contentType/>
  <cp:contentStatus/>
</cp:coreProperties>
</file>